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rboSSMSI\2-Bureaux\24-BVSSP\244- Publications\2442 - Publication Outrage sexiste\2025\"/>
    </mc:Choice>
  </mc:AlternateContent>
  <bookViews>
    <workbookView xWindow="0" yWindow="0" windowWidth="11355" windowHeight="7605"/>
  </bookViews>
  <sheets>
    <sheet name="Figure 1" sheetId="13" r:id="rId1"/>
    <sheet name="Figure 2" sheetId="3" r:id="rId2"/>
    <sheet name="Figure 3" sheetId="12" r:id="rId3"/>
    <sheet name="Figure 4" sheetId="5" r:id="rId4"/>
    <sheet name="Figure 5" sheetId="15" r:id="rId5"/>
    <sheet name="Figure 6" sheetId="14" r:id="rId6"/>
    <sheet name="Figure comp. 1" sheetId="7" r:id="rId7"/>
    <sheet name="Figure comp. 2" sheetId="8" r:id="rId8"/>
    <sheet name="Figure comp. 3" sheetId="16" r:id="rId9"/>
    <sheet name="Figure comp. 3 bis" sheetId="10" r:id="rId10"/>
  </sheets>
  <externalReferences>
    <externalReference r:id="rId11"/>
  </externalReferences>
  <definedNames>
    <definedName name="_xlnm._FilterDatabase" localSheetId="2" hidden="1">'Figure 3'!$A$3:$C$21</definedName>
    <definedName name="_xlnm._FilterDatabase" localSheetId="7" hidden="1">'Figure comp. 2'!#REF!</definedName>
    <definedName name="_xlnm._FilterDatabase" localSheetId="8" hidden="1">'Figure comp. 3'!$B$4:$G$107</definedName>
    <definedName name="_xlnm._FilterDatabase" localSheetId="9" hidden="1">'Figure comp. 3 bis'!$A$3:$D$21</definedName>
    <definedName name="abscisses" localSheetId="0">#REF!</definedName>
    <definedName name="abscisses" localSheetId="5">#REF!</definedName>
    <definedName name="abscisses" localSheetId="8">#REF!</definedName>
    <definedName name="abscisses">#REF!</definedName>
    <definedName name="abscisses_an" localSheetId="0">#REF!</definedName>
    <definedName name="abscisses_an" localSheetId="5">#REF!</definedName>
    <definedName name="abscisses_an" localSheetId="8">#REF!</definedName>
    <definedName name="abscisses_an">#REF!</definedName>
    <definedName name="abscisses_trim" localSheetId="0">#REF!</definedName>
    <definedName name="abscisses_trim" localSheetId="5">#REF!</definedName>
    <definedName name="abscisses_trim" localSheetId="8">#REF!</definedName>
    <definedName name="abscisses_trim">#REF!</definedName>
    <definedName name="Nombre_de_victimes_hors_terrorisme" localSheetId="0">#REF!</definedName>
    <definedName name="Nombre_de_victimes_hors_terrorisme" localSheetId="5">#REF!</definedName>
    <definedName name="Nombre_de_victimes_hors_terrorisme" localSheetId="8">#REF!</definedName>
    <definedName name="Nombre_de_victimes_hors_terrorisme">#REF!</definedName>
    <definedName name="ordonnees_an" localSheetId="0">#REF!</definedName>
    <definedName name="ordonnees_an" localSheetId="5">#REF!</definedName>
    <definedName name="ordonnees_an" localSheetId="8">#REF!</definedName>
    <definedName name="ordonnees_an">#REF!</definedName>
    <definedName name="ordonnees_an_deux_roues" localSheetId="0">[1]Vols_véhicules!#REF!</definedName>
    <definedName name="ordonnees_an_deux_roues" localSheetId="5">[1]Vols_véhicules!#REF!</definedName>
    <definedName name="ordonnees_an_deux_roues" localSheetId="8">[1]Vols_véhicules!#REF!</definedName>
    <definedName name="ordonnees_an_deux_roues">[1]Vols_véhicules!#REF!</definedName>
    <definedName name="ordonnees_an_tire" localSheetId="0">#REF!</definedName>
    <definedName name="ordonnees_an_tire" localSheetId="5">#REF!</definedName>
    <definedName name="ordonnees_an_tire" localSheetId="8">#REF!</definedName>
    <definedName name="ordonnees_an_tire">#REF!</definedName>
    <definedName name="ordonnees_brutes" localSheetId="0">#REF!</definedName>
    <definedName name="ordonnees_brutes" localSheetId="5">#REF!</definedName>
    <definedName name="ordonnees_brutes" localSheetId="8">#REF!</definedName>
    <definedName name="ordonnees_brutes">#REF!</definedName>
    <definedName name="ordonnees_brutes_an" localSheetId="0">#REF!</definedName>
    <definedName name="ordonnees_brutes_an" localSheetId="5">#REF!</definedName>
    <definedName name="ordonnees_brutes_an" localSheetId="8">#REF!</definedName>
    <definedName name="ordonnees_brutes_an">#REF!</definedName>
    <definedName name="ordonnees_brutes_gn" localSheetId="0">#REF!</definedName>
    <definedName name="ordonnees_brutes_gn" localSheetId="5">#REF!</definedName>
    <definedName name="ordonnees_brutes_gn" localSheetId="8">#REF!</definedName>
    <definedName name="ordonnees_brutes_gn">#REF!</definedName>
    <definedName name="ordonnees_brutes_pn" localSheetId="0">#REF!</definedName>
    <definedName name="ordonnees_brutes_pn" localSheetId="5">#REF!</definedName>
    <definedName name="ordonnees_brutes_pn" localSheetId="8">#REF!</definedName>
    <definedName name="ordonnees_brutes_pn">#REF!</definedName>
    <definedName name="ordonnees_brutes_trim" localSheetId="0">#REF!</definedName>
    <definedName name="ordonnees_brutes_trim" localSheetId="5">#REF!</definedName>
    <definedName name="ordonnees_brutes_trim" localSheetId="8">#REF!</definedName>
    <definedName name="ordonnees_brutes_trim">#REF!</definedName>
    <definedName name="ordonnees_cvs" localSheetId="0">#REF!</definedName>
    <definedName name="ordonnees_cvs" localSheetId="5">#REF!</definedName>
    <definedName name="ordonnees_cvs" localSheetId="8">#REF!</definedName>
    <definedName name="ordonnees_cvs">#REF!</definedName>
    <definedName name="ordonnees_cvs_gn" localSheetId="0">#REF!</definedName>
    <definedName name="ordonnees_cvs_gn" localSheetId="5">#REF!</definedName>
    <definedName name="ordonnees_cvs_gn" localSheetId="8">#REF!</definedName>
    <definedName name="ordonnees_cvs_gn">#REF!</definedName>
    <definedName name="ordonnees_cvs_pn" localSheetId="0">#REF!</definedName>
    <definedName name="ordonnees_cvs_pn" localSheetId="5">#REF!</definedName>
    <definedName name="ordonnees_cvs_pn" localSheetId="8">#REF!</definedName>
    <definedName name="ordonnees_cvs_pn">#REF!</definedName>
    <definedName name="ordonnees_cvs_trim" localSheetId="0">#REF!</definedName>
    <definedName name="ordonnees_cvs_trim" localSheetId="5">#REF!</definedName>
    <definedName name="ordonnees_cvs_trim" localSheetId="8">#REF!</definedName>
    <definedName name="ordonnees_cvs_trim">#REF!</definedName>
    <definedName name="ordonnees_evol_trim_t_agressions" localSheetId="0">#REF!</definedName>
    <definedName name="ordonnees_evol_trim_t_agressions" localSheetId="5">#REF!</definedName>
    <definedName name="ordonnees_evol_trim_t_agressions" localSheetId="8">#REF!</definedName>
    <definedName name="ordonnees_evol_trim_t_agressions">#REF!</definedName>
    <definedName name="ordonnees_evol_trim_t_viols" localSheetId="0">#REF!</definedName>
    <definedName name="ordonnees_evol_trim_t_viols" localSheetId="5">#REF!</definedName>
    <definedName name="ordonnees_evol_trim_t_viols" localSheetId="8">#REF!</definedName>
    <definedName name="ordonnees_evol_trim_t_viols">#REF!</definedName>
    <definedName name="victimes_hors_terrorisme" localSheetId="0">#REF!</definedName>
    <definedName name="victimes_hors_terrorisme" localSheetId="5">#REF!</definedName>
    <definedName name="victimes_hors_terrorisme" localSheetId="8">#REF!</definedName>
    <definedName name="victimes_hors_terrorisme">#REF!</definedName>
    <definedName name="victimes_hors_terrorisme_an" localSheetId="0">#REF!</definedName>
    <definedName name="victimes_hors_terrorisme_an" localSheetId="5">#REF!</definedName>
    <definedName name="victimes_hors_terrorisme_an" localSheetId="8">#REF!</definedName>
    <definedName name="victimes_hors_terrorisme_an">#REF!</definedName>
    <definedName name="victimes_hors_terrorisme_pn" localSheetId="0">#REF!</definedName>
    <definedName name="victimes_hors_terrorisme_pn" localSheetId="5">#REF!</definedName>
    <definedName name="victimes_hors_terrorisme_pn" localSheetId="8">#REF!</definedName>
    <definedName name="victimes_hors_terrorisme_pn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6" l="1"/>
  <c r="E106" i="16" l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F107" i="16"/>
  <c r="D107" i="16"/>
  <c r="E107" i="16" s="1"/>
  <c r="G107" i="16" s="1"/>
  <c r="F106" i="16" l="1"/>
  <c r="G105" i="16"/>
  <c r="G33" i="16"/>
  <c r="G13" i="16"/>
  <c r="G41" i="16"/>
  <c r="G34" i="16"/>
  <c r="G71" i="16"/>
  <c r="G15" i="16"/>
  <c r="G54" i="16"/>
  <c r="G84" i="16"/>
  <c r="G44" i="16"/>
  <c r="G55" i="16"/>
  <c r="G30" i="16"/>
  <c r="G6" i="16"/>
  <c r="G11" i="16"/>
  <c r="G51" i="16"/>
  <c r="G24" i="16"/>
  <c r="G16" i="16"/>
  <c r="G35" i="16"/>
  <c r="G81" i="16"/>
  <c r="G69" i="16"/>
  <c r="G12" i="16"/>
  <c r="G76" i="16"/>
  <c r="G79" i="16"/>
  <c r="G48" i="16"/>
  <c r="G62" i="16"/>
  <c r="G104" i="16"/>
  <c r="G103" i="16"/>
  <c r="G23" i="16"/>
  <c r="G42" i="16"/>
  <c r="G20" i="16"/>
  <c r="G102" i="16"/>
  <c r="G63" i="16"/>
  <c r="G61" i="16"/>
  <c r="G52" i="16"/>
  <c r="G73" i="16"/>
  <c r="G53" i="16"/>
  <c r="G75" i="16"/>
  <c r="E5" i="16"/>
  <c r="G90" i="16"/>
  <c r="G59" i="16"/>
  <c r="G47" i="16"/>
  <c r="G25" i="16"/>
  <c r="G22" i="16"/>
  <c r="G94" i="16"/>
  <c r="G49" i="16"/>
  <c r="G93" i="16"/>
  <c r="G87" i="16"/>
  <c r="G8" i="16"/>
  <c r="G99" i="16"/>
  <c r="G17" i="16"/>
  <c r="G28" i="16"/>
  <c r="G60" i="16"/>
  <c r="G82" i="16"/>
  <c r="G101" i="16"/>
  <c r="G38" i="16"/>
  <c r="G92" i="16"/>
  <c r="G78" i="16"/>
  <c r="G67" i="16"/>
  <c r="G89" i="16"/>
  <c r="G88" i="16"/>
  <c r="G86" i="16"/>
  <c r="G70" i="16"/>
  <c r="G91" i="16"/>
  <c r="G45" i="16"/>
  <c r="G36" i="16"/>
  <c r="G46" i="16"/>
  <c r="G32" i="16"/>
  <c r="G83" i="16"/>
  <c r="G29" i="16"/>
  <c r="G57" i="16"/>
  <c r="G18" i="16"/>
  <c r="G40" i="16"/>
  <c r="G26" i="16"/>
  <c r="G7" i="16"/>
  <c r="G10" i="16"/>
  <c r="G95" i="16"/>
  <c r="G97" i="16"/>
  <c r="G68" i="16"/>
  <c r="G100" i="16"/>
  <c r="G39" i="16"/>
  <c r="G58" i="16"/>
  <c r="G56" i="16"/>
  <c r="G65" i="16"/>
  <c r="G43" i="16"/>
  <c r="G66" i="16"/>
  <c r="G64" i="16"/>
  <c r="G98" i="16"/>
  <c r="G85" i="16"/>
  <c r="G19" i="16"/>
  <c r="G31" i="16"/>
  <c r="G14" i="16"/>
  <c r="G96" i="16"/>
  <c r="G21" i="16"/>
  <c r="G72" i="16"/>
  <c r="G74" i="16"/>
  <c r="G9" i="16"/>
  <c r="G37" i="16"/>
  <c r="G77" i="16"/>
  <c r="G27" i="16"/>
  <c r="G80" i="16"/>
  <c r="G50" i="16"/>
  <c r="G106" i="16" l="1"/>
  <c r="C14" i="8" l="1"/>
  <c r="C9" i="15" l="1"/>
  <c r="C8" i="15"/>
  <c r="C7" i="15"/>
  <c r="C6" i="15"/>
  <c r="C5" i="15"/>
  <c r="D9" i="15"/>
  <c r="D8" i="15"/>
  <c r="D7" i="15"/>
  <c r="D6" i="15"/>
  <c r="D5" i="15"/>
  <c r="C9" i="14" l="1"/>
  <c r="C8" i="14"/>
  <c r="C7" i="14"/>
  <c r="C6" i="14"/>
  <c r="C5" i="14"/>
  <c r="D9" i="14"/>
  <c r="D8" i="14"/>
  <c r="D7" i="14"/>
  <c r="D6" i="14"/>
  <c r="D5" i="14"/>
  <c r="D14" i="3" l="1"/>
  <c r="E15" i="5"/>
  <c r="B22" i="12" l="1"/>
  <c r="D22" i="12"/>
  <c r="D19" i="10" l="1"/>
  <c r="D5" i="10"/>
  <c r="D11" i="10"/>
  <c r="D12" i="10"/>
  <c r="D10" i="10"/>
  <c r="D8" i="10"/>
  <c r="D14" i="10"/>
  <c r="D21" i="10"/>
  <c r="D18" i="10"/>
  <c r="D16" i="10"/>
  <c r="D4" i="10"/>
  <c r="D6" i="10"/>
  <c r="D17" i="10"/>
  <c r="D9" i="10"/>
  <c r="D20" i="10"/>
  <c r="D7" i="10"/>
  <c r="D13" i="10"/>
  <c r="D15" i="10"/>
  <c r="E22" i="10"/>
  <c r="D22" i="10" s="1"/>
  <c r="E12" i="13"/>
  <c r="E11" i="13"/>
  <c r="E10" i="13"/>
  <c r="E9" i="13"/>
  <c r="E8" i="13"/>
  <c r="E7" i="13"/>
  <c r="B13" i="13"/>
  <c r="C13" i="13"/>
  <c r="D10" i="13"/>
  <c r="D13" i="13" s="1"/>
  <c r="D12" i="8" l="1"/>
  <c r="F9" i="5"/>
  <c r="C5" i="12"/>
  <c r="C22" i="12"/>
  <c r="C19" i="12"/>
  <c r="C7" i="12"/>
  <c r="C18" i="12"/>
  <c r="C12" i="12"/>
  <c r="C16" i="12"/>
  <c r="C9" i="12"/>
  <c r="C11" i="12"/>
  <c r="C21" i="12"/>
  <c r="C20" i="12"/>
  <c r="C6" i="12"/>
  <c r="C14" i="12"/>
  <c r="C10" i="12"/>
  <c r="C13" i="12"/>
  <c r="C8" i="12"/>
  <c r="C4" i="12"/>
  <c r="C17" i="12"/>
  <c r="C15" i="12"/>
  <c r="D5" i="8"/>
  <c r="H14" i="3"/>
  <c r="G13" i="3"/>
  <c r="G14" i="3"/>
  <c r="H5" i="3"/>
  <c r="H6" i="3"/>
  <c r="H7" i="3"/>
  <c r="H8" i="3"/>
  <c r="H9" i="3"/>
  <c r="H10" i="3"/>
  <c r="H11" i="3"/>
  <c r="H12" i="3"/>
  <c r="H13" i="3"/>
  <c r="G5" i="3"/>
  <c r="D14" i="5"/>
  <c r="D13" i="5"/>
  <c r="D12" i="5"/>
  <c r="D11" i="5"/>
  <c r="D10" i="5"/>
  <c r="D9" i="5"/>
  <c r="D8" i="5"/>
  <c r="D7" i="5"/>
  <c r="D6" i="5"/>
  <c r="F14" i="5"/>
  <c r="F13" i="5"/>
  <c r="F12" i="5"/>
  <c r="F11" i="5"/>
  <c r="F10" i="5"/>
  <c r="F8" i="5"/>
  <c r="F7" i="5"/>
  <c r="F6" i="5"/>
  <c r="G12" i="3"/>
  <c r="G11" i="3"/>
  <c r="G10" i="3"/>
  <c r="G9" i="3"/>
  <c r="G8" i="3"/>
  <c r="G7" i="3"/>
  <c r="G6" i="3"/>
  <c r="D6" i="8" l="1"/>
  <c r="D10" i="8"/>
  <c r="D11" i="8"/>
  <c r="D7" i="8"/>
  <c r="D8" i="8"/>
  <c r="D9" i="8"/>
  <c r="D13" i="8"/>
  <c r="D14" i="8"/>
</calcChain>
</file>

<file path=xl/sharedStrings.xml><?xml version="1.0" encoding="utf-8"?>
<sst xmlns="http://schemas.openxmlformats.org/spreadsheetml/2006/main" count="283" uniqueCount="220">
  <si>
    <t xml:space="preserve"> </t>
  </si>
  <si>
    <t>Total</t>
  </si>
  <si>
    <t>-</t>
  </si>
  <si>
    <t>Evolution en %</t>
  </si>
  <si>
    <t>Guadeloupe</t>
  </si>
  <si>
    <t>Martinique</t>
  </si>
  <si>
    <t>Guyane</t>
  </si>
  <si>
    <t>La Réunion</t>
  </si>
  <si>
    <t>Mayotte</t>
  </si>
  <si>
    <t xml:space="preserve">France </t>
  </si>
  <si>
    <t>Commune hors unité urbaine</t>
  </si>
  <si>
    <t>Effectifs</t>
  </si>
  <si>
    <t xml:space="preserve">Nombre </t>
  </si>
  <si>
    <t xml:space="preserve"> %</t>
  </si>
  <si>
    <t>%</t>
  </si>
  <si>
    <t>45 à 59 ans</t>
  </si>
  <si>
    <t>30 à 44 ans</t>
  </si>
  <si>
    <t>18 à 29 ans</t>
  </si>
  <si>
    <t>Moins de 18 ans</t>
  </si>
  <si>
    <t>Autres outrages sexistes commis dans les transports</t>
  </si>
  <si>
    <t>Outrage sexiste dans un moyen de transport collectif de voyageurs (nature d'infraction spécifique)</t>
  </si>
  <si>
    <t>Outrage sexiste dans un accès à un moyen de transport collectif de voyageurs (nature d'infraction spécifique)</t>
  </si>
  <si>
    <t xml:space="preserve">Total des outrages sexistes - police nationale hors PVe </t>
  </si>
  <si>
    <t>% d'infractions d'outrage sexiste commises dans les transports en commun</t>
  </si>
  <si>
    <t xml:space="preserve">Effectifs </t>
  </si>
  <si>
    <t xml:space="preserve">% </t>
  </si>
  <si>
    <t>France</t>
  </si>
  <si>
    <t>Île-de-France</t>
  </si>
  <si>
    <t>Centre-Val de Loire</t>
  </si>
  <si>
    <t>Bourgogne-Franche-Comté</t>
  </si>
  <si>
    <t>Normandie</t>
  </si>
  <si>
    <t>Hauts-de-France</t>
  </si>
  <si>
    <t>Grand Est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</si>
  <si>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</si>
  <si>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</si>
  <si>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</si>
  <si>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</si>
  <si>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</si>
  <si>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</si>
  <si>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Corse</t>
  </si>
  <si>
    <t>60 ans et plus</t>
  </si>
  <si>
    <t>Victimes</t>
  </si>
  <si>
    <t>Mis en cause</t>
  </si>
  <si>
    <t>France métropolitaine</t>
  </si>
  <si>
    <t>Population métropolitaine</t>
  </si>
  <si>
    <t>France entière</t>
  </si>
  <si>
    <t>de 2 000 à 5 000 habitants</t>
  </si>
  <si>
    <t>de 5 000 à 10 000 habitants</t>
  </si>
  <si>
    <t>de 10 000 à 20 000 habitants</t>
  </si>
  <si>
    <t>de 20 000 à 50 000 habitants</t>
  </si>
  <si>
    <t>de 50 000 à 100 000 habitants</t>
  </si>
  <si>
    <t>de 100 000 à 200 000 habitants</t>
  </si>
  <si>
    <t>de 200 000 à 2 000 000 habitants</t>
  </si>
  <si>
    <t>Unité urbaine de Paris</t>
  </si>
  <si>
    <t>Manquants</t>
  </si>
  <si>
    <t>Taux pour 100 000 habitants (échelle de droite)</t>
  </si>
  <si>
    <t>Population légale 2021 INSEE</t>
  </si>
  <si>
    <t>Région</t>
  </si>
  <si>
    <t>Outrage sexiste et sexuel par une personne abusant de l'autorité que lui confère sa fonction (délit)</t>
  </si>
  <si>
    <t>Outrage sexiste et sexuel portant atteinte à la dignité ou créant une situation intimidante, hostile ou offensante imposée à une personne (contravention)</t>
  </si>
  <si>
    <t>Outrage sexiste et sexuel en réunion (délit)</t>
  </si>
  <si>
    <t>Outrage sexiste et sexuel d'une personne vulnérable ou en situation de précarité économique ou sociale (délit)</t>
  </si>
  <si>
    <t>Outrage sexiste et sexuel d'un mineur de 15 ans (délit)</t>
  </si>
  <si>
    <t>Outrage sexiste et sexuel dans un accès à un moyen de transport collectif de voyageurs (délit)</t>
  </si>
  <si>
    <t>Outrage sexiste et sexuel commis en raison de l'orientation sexuelle de la victime (délit)</t>
  </si>
  <si>
    <t>Récidive d'outrage sexiste et sexuel (délit)</t>
  </si>
  <si>
    <t>Outrage sexiste et sexuel dans un moyen de transport collectif de voyageurs (délit)</t>
  </si>
  <si>
    <t>Contraventions</t>
  </si>
  <si>
    <t>Délits</t>
  </si>
  <si>
    <t>äge</t>
  </si>
  <si>
    <t>Champ : France.</t>
  </si>
  <si>
    <t>Champ : France.</t>
  </si>
  <si>
    <t>Champ : France, infractions enregistrées par la police nationale hors PVe.</t>
  </si>
  <si>
    <t xml:space="preserve">Champ : France, périmètre police nationale. </t>
  </si>
  <si>
    <t>Champ : France</t>
  </si>
  <si>
    <t>Hors unité urbaine</t>
  </si>
  <si>
    <t>Lecture : en 2024, 3 200 infractions ont été enregistrées par la police et la gendarmerie nationales, en baisse de -5 % en 2024.</t>
  </si>
  <si>
    <t>Source : SSMSI, bases statistiques des infractions enregistrées ou élucidées par la police et la gendarmerie entre 2018 et 2024.</t>
  </si>
  <si>
    <t>Nombre d'infractions en moyenne par an (période 2018-2024) [échelle de gauche]</t>
  </si>
  <si>
    <t>Figure 2 - Nombre d’infractions pour outrage sexiste et sexuel enregistrées par région de commission sur la période 2018 – 2024 et taux pour 100 000 habitants en moyenne par an</t>
  </si>
  <si>
    <t xml:space="preserve">Lecture : entre 2018 et 2024, la région Occitanie a enregistré 139 infractions en moyenne par an, soit 2,3 infractions pour 100 000 habitants par an. </t>
  </si>
  <si>
    <t>Sources : SSMSI, bases statistiques des infractions enregistrées et élucidées par la police et la gendarmerie entre 2018 et 2024 ; Insee, recensement de la population 2021 (2017 pour Mayotte).</t>
  </si>
  <si>
    <t>Sources : SSMSI, bases statistiques des infractions enregistrées ou élucidées par la police et la gendarmerie entre 2024 ; Insee, recensement de la population 2021 (2017 pour Mayotte).</t>
  </si>
  <si>
    <t>Année</t>
  </si>
  <si>
    <t>Source : SSMSI, bases statistiques des infractions enregistrées ou élucidées par la police et la gendarmerie en 2024.</t>
  </si>
  <si>
    <t>Figure 3 - Nombre d’infractions pour outrage sexiste et sexuel enregistrées par la police et la gendarmerie par taille d’unité urbaine en 2024</t>
  </si>
  <si>
    <t>Sources : SSMSI, bases statistiques des infractions enregistrées ou élucidées par la police et la gendarmerie en 2024 ; Insee, recensement de la population 2021 (2017 pour Mayotte).</t>
  </si>
  <si>
    <t>Figure complémentaire 1  - Outrages sexistes et sexuel enregistrés en 2024 :  focus sur les transports en commun</t>
  </si>
  <si>
    <t>Figure complémentaire 2  - Nombre de mis en cause pour outrage sexiste élucidés en 2023 par la police nationale et par taille d’unité urbaine en 2024</t>
  </si>
  <si>
    <t>Population France entière</t>
  </si>
  <si>
    <t>France - Effectifs</t>
  </si>
  <si>
    <t>Métrople - Effectifs</t>
  </si>
  <si>
    <t>60 ans ou plus</t>
  </si>
  <si>
    <t>Nombre d'infractions en 2024 (échelle de gauche)</t>
  </si>
  <si>
    <t>Nombre d'infractions en 2024 (échelle de gauche) Taux pour 100 000 habitants (échelle de droite)</t>
  </si>
  <si>
    <t>Figure 2 - Nombre d'infractions pour outrage sexiste et sexuel enregistrées par région de commission et taux pour 100 000 habitants en 2024</t>
  </si>
  <si>
    <t xml:space="preserve">Lecture : En 2024, la région Centre-Val de Loire a enregistré 229 infractions, soit 9 infractions pour 100 000 habitants. </t>
  </si>
  <si>
    <t>Figure 4 - Les différents types d’infractions pour outrage sexiste et sexuel enregistrées par la police et la gendarmerie nationales en 2024 (en %)</t>
  </si>
  <si>
    <t>Figure 5 - Répartition des victimes pour outrage sexiste et sexuel par tranche d’âge sur le périmètre de la police nationale en 2024 (en %)</t>
  </si>
  <si>
    <t>Note : En fonction des arrondis, la somme des pourcentages peut donner un résultat légèrement inférieur ou supérieur à 100 %.</t>
  </si>
  <si>
    <t>Lecture : 38 % des victimes d’outrage sexiste et sexuel enregistrées ont entre 18 et 29 ans. 33% des victimes pour les délits ont entre 18 et 29 ans.</t>
  </si>
  <si>
    <t>Figure 6 - Répartition des mis en cause pour outrage sexiste et sexuel par tranche d’âge sur le périmètre de la police nationale en 2024 en (%)</t>
  </si>
  <si>
    <t>Lecture : 30 % des mis en cause d’outrage sexiste et sexuel enregistrées ont entre 18 et 29 ans. 22 % des mis en cause pour des délits pour ces infractions ont entre 18 et 29 ans.</t>
  </si>
  <si>
    <t>Données complémentaires - Nombre d'infractions pour outrage sexiste enregistrées par département de commission en moyenne par an sur la période 2018-2024 pour 100 000 habitants</t>
  </si>
  <si>
    <t>Numéro de département</t>
  </si>
  <si>
    <t>Libellé de département</t>
  </si>
  <si>
    <t>Moyenne sur la période 2018-2024 (en lieu de commission)</t>
  </si>
  <si>
    <t>Taux pour 100 000 habitant</t>
  </si>
  <si>
    <t>Loiret</t>
  </si>
  <si>
    <t>Paris</t>
  </si>
  <si>
    <t>Dordogne</t>
  </si>
  <si>
    <t>Sarthe</t>
  </si>
  <si>
    <t>Gers</t>
  </si>
  <si>
    <t>Hautes-Alpes</t>
  </si>
  <si>
    <t>Rhône</t>
  </si>
  <si>
    <t>Bas-Rhin</t>
  </si>
  <si>
    <t>Charente-Maritime</t>
  </si>
  <si>
    <t>Essonne</t>
  </si>
  <si>
    <t>Aube</t>
  </si>
  <si>
    <t>Eure-et-Loir</t>
  </si>
  <si>
    <t>Cantal</t>
  </si>
  <si>
    <t>Somme</t>
  </si>
  <si>
    <t>Seine-Saint-Denis</t>
  </si>
  <si>
    <t>Nord</t>
  </si>
  <si>
    <t>Orne</t>
  </si>
  <si>
    <t>Isère</t>
  </si>
  <si>
    <t>Oise</t>
  </si>
  <si>
    <t>Marne</t>
  </si>
  <si>
    <t>Mayenne</t>
  </si>
  <si>
    <t>Hérault</t>
  </si>
  <si>
    <t>Val-d'Oise</t>
  </si>
  <si>
    <t>Puy-de-Dôme</t>
  </si>
  <si>
    <t>Hauts-de-Seine</t>
  </si>
  <si>
    <t>Territoire de Belfort</t>
  </si>
  <si>
    <t>Alpes-Maritimes</t>
  </si>
  <si>
    <t>Allier</t>
  </si>
  <si>
    <t>Creuse</t>
  </si>
  <si>
    <t>Ille-et-Vilaine</t>
  </si>
  <si>
    <t>Calvados</t>
  </si>
  <si>
    <t>Haute-Marne</t>
  </si>
  <si>
    <t>Drôme</t>
  </si>
  <si>
    <t>Yvelines</t>
  </si>
  <si>
    <t>Finistère</t>
  </si>
  <si>
    <t>Loir-et-Cher</t>
  </si>
  <si>
    <t>Haute-Garonne</t>
  </si>
  <si>
    <t>Landes</t>
  </si>
  <si>
    <t>Vienne</t>
  </si>
  <si>
    <t>Hautes-Pyrénées</t>
  </si>
  <si>
    <t>Tarn</t>
  </si>
  <si>
    <t>Var</t>
  </si>
  <si>
    <t>Vaucluse</t>
  </si>
  <si>
    <t>Pas-de-Calais</t>
  </si>
  <si>
    <t>Savoie</t>
  </si>
  <si>
    <t>Haute-Vienne</t>
  </si>
  <si>
    <t>Gironde</t>
  </si>
  <si>
    <t>Seine-et-Marne</t>
  </si>
  <si>
    <t>Meuse</t>
  </si>
  <si>
    <t>Doubs</t>
  </si>
  <si>
    <t>Bouches-du-Rhône</t>
  </si>
  <si>
    <t>Val-de-Marne</t>
  </si>
  <si>
    <t>Alpes-de-Haute-Provence</t>
  </si>
  <si>
    <t>Tarn-et-Garonne</t>
  </si>
  <si>
    <t>Vosges</t>
  </si>
  <si>
    <t>Loire-Atlantique</t>
  </si>
  <si>
    <t>Yonne</t>
  </si>
  <si>
    <t>Cher</t>
  </si>
  <si>
    <t>Côtes-d'Armor</t>
  </si>
  <si>
    <t>Loire</t>
  </si>
  <si>
    <t>Meurthe-et-Moselle</t>
  </si>
  <si>
    <t>Vendée</t>
  </si>
  <si>
    <t>Ain</t>
  </si>
  <si>
    <t>Haute-Saône</t>
  </si>
  <si>
    <t>Lozère</t>
  </si>
  <si>
    <t>Haut-Rhin</t>
  </si>
  <si>
    <t>Lot-et-Garonne</t>
  </si>
  <si>
    <t>Morbihan</t>
  </si>
  <si>
    <t>Nièvre</t>
  </si>
  <si>
    <t>Charente</t>
  </si>
  <si>
    <t>Indre-et-Loire</t>
  </si>
  <si>
    <t>Corrèze</t>
  </si>
  <si>
    <t>Moselle</t>
  </si>
  <si>
    <t>Haute-Loire</t>
  </si>
  <si>
    <t>Haute-Savoie</t>
  </si>
  <si>
    <t>Saône-et-Loire</t>
  </si>
  <si>
    <t>Ardennes</t>
  </si>
  <si>
    <t>Pyrénées-Atlantiques</t>
  </si>
  <si>
    <t>Seine-Maritime</t>
  </si>
  <si>
    <t>Gard</t>
  </si>
  <si>
    <t>Aveyron</t>
  </si>
  <si>
    <t>Côte-d'Or</t>
  </si>
  <si>
    <t>Lot</t>
  </si>
  <si>
    <t>Ardèche</t>
  </si>
  <si>
    <t>Aisne</t>
  </si>
  <si>
    <t>Eure</t>
  </si>
  <si>
    <t>Manche</t>
  </si>
  <si>
    <t>Jura</t>
  </si>
  <si>
    <t>Deux-Sèvres</t>
  </si>
  <si>
    <t>Maine-et-Loire</t>
  </si>
  <si>
    <t>Aude</t>
  </si>
  <si>
    <t>Pyrénées-Orientales</t>
  </si>
  <si>
    <t>2B</t>
  </si>
  <si>
    <t>Haute-Corse</t>
  </si>
  <si>
    <t>Indre</t>
  </si>
  <si>
    <t>Ariège</t>
  </si>
  <si>
    <t>2A</t>
  </si>
  <si>
    <t>Corse-du-Sud</t>
  </si>
  <si>
    <r>
      <t>Champ</t>
    </r>
    <r>
      <rPr>
        <sz val="9"/>
        <color rgb="FF181717"/>
        <rFont val="Palatino Linotype"/>
        <family val="1"/>
      </rPr>
      <t xml:space="preserve"> : France.</t>
    </r>
  </si>
  <si>
    <r>
      <t>Sources</t>
    </r>
    <r>
      <rPr>
        <i/>
        <sz val="9"/>
        <color rgb="FF181717"/>
        <rFont val="Palatino Linotype"/>
        <family val="1"/>
      </rPr>
      <t xml:space="preserve"> : SSMSI, bases statistiques des infractions enregistrées ou élucidées par la police et la gendarmerie entre 2018 et 2024 ; Insee, recensement de la population 2021 (2017 pour Mayotte).</t>
    </r>
  </si>
  <si>
    <r>
      <t xml:space="preserve">Lecture </t>
    </r>
    <r>
      <rPr>
        <sz val="9"/>
        <color rgb="FF181717"/>
        <rFont val="Palatino Linotype"/>
        <family val="1"/>
      </rPr>
      <t xml:space="preserve">: Paris a enregistré en moyenne par an entre 2018 et 2024, 12 infractions pour outrage sexiste et sexuel pour 100 000 habitants. </t>
    </r>
  </si>
  <si>
    <t xml:space="preserve">Lecture : Dans les unités urbaines de France métropolitaine recensant entre 100 000 et 200 000 habitants, 6 infractions  pour 100 000 habitants ont été enregistrées en 2024 (point orange), alors que sur l’ensemble des unités urbaines de même taille en France, ce taux est de 5 infractions pour 100 000 (barre bleue) </t>
  </si>
  <si>
    <t>Lecture : 5 % des infractions pour outrage sexiste et sexuel enregistrées en 2024 ont été commises en raison de l'orientation sexuelle de la victime.</t>
  </si>
  <si>
    <t>Les données départementales sont diffusées sur le site Interstats.</t>
  </si>
  <si>
    <t>En fonction des arrondis, la somme des pourcentages peut
donner un résultat légèrement inférieur ou supérieur à 100 %.</t>
  </si>
  <si>
    <t>Nombre d'infractions  en 2024 (en lieu de commission)</t>
  </si>
  <si>
    <t>Source : SSMSI, base statistique des mis en cause pour des infractions elucidées par la police nationale en 2023.</t>
  </si>
  <si>
    <t>Source : SSMSI, base statistique des victimes enregistrées par la police nationale en 2024.</t>
  </si>
  <si>
    <t>Nombre d'infractions - cumul 2018-2024</t>
  </si>
  <si>
    <r>
      <t>Note</t>
    </r>
    <r>
      <rPr>
        <sz val="10"/>
        <color rgb="FF000000"/>
        <rFont val="Calibri"/>
        <family val="2"/>
      </rPr>
      <t> </t>
    </r>
    <r>
      <rPr>
        <sz val="10"/>
        <color rgb="FF000000"/>
        <rFont val="Marianne"/>
        <family val="3"/>
      </rPr>
      <t xml:space="preserve">: </t>
    </r>
    <r>
      <rPr>
        <sz val="10"/>
        <color rgb="FF000000"/>
        <rFont val="Marianne"/>
        <family val="3"/>
      </rPr>
      <t>Les données départementales sont diffusées sur le site Interstats.</t>
    </r>
  </si>
  <si>
    <t>Source : SSMSI, base statistique des mis en cause pour des infractions élucidées par la police nationale en 2024</t>
  </si>
  <si>
    <t>Figure 1 - Nombre d’infractions pour outrage sexiste et sexuel enregistrées par la police et la gendarmerie nationales et évolution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</si>
</sst>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\ %"/>
    <numFmt numFmtId="166" formatCode="0.0"/>
    <numFmt numFmtId="167" formatCode="_-* #,##0\ _€_-;\-* #,##0\ _€_-;_-* &quot;-&quot;??\ _€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181717"/>
      <name val="Palatino Linotype"/>
      <family val="1"/>
    </font>
    <font>
      <b/>
      <sz val="7.5"/>
      <color rgb="FF181717"/>
      <name val="Palatino Linotype"/>
      <family val="1"/>
    </font>
    <font>
      <sz val="7.5"/>
      <color rgb="FF181717"/>
      <name val="Palatino Linotype"/>
      <family val="1"/>
    </font>
    <font>
      <b/>
      <i/>
      <sz val="7.5"/>
      <color rgb="FF181717"/>
      <name val="Palatino Linotype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181717"/>
      <name val="Calibri"/>
      <family val="2"/>
      <scheme val="minor"/>
    </font>
    <font>
      <sz val="9"/>
      <color rgb="FF18171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7.5"/>
      <color rgb="FF181717"/>
      <name val="Calibri"/>
      <family val="2"/>
      <scheme val="minor"/>
    </font>
    <font>
      <sz val="7.5"/>
      <color rgb="FF18171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181717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Marianne"/>
      <family val="3"/>
    </font>
    <font>
      <b/>
      <sz val="10"/>
      <color rgb="FF242021"/>
      <name val="Calibri"/>
      <family val="2"/>
      <scheme val="minor"/>
    </font>
    <font>
      <b/>
      <i/>
      <sz val="10"/>
      <color rgb="FF242021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181717"/>
      <name val="Calibri"/>
      <family val="2"/>
      <scheme val="minor"/>
    </font>
    <font>
      <sz val="10"/>
      <name val="Calibri"/>
      <family val="2"/>
      <scheme val="minor"/>
    </font>
    <font>
      <sz val="6.5"/>
      <color rgb="FF000000"/>
      <name val="Calibri"/>
      <family val="2"/>
      <scheme val="minor"/>
    </font>
    <font>
      <b/>
      <sz val="9"/>
      <color rgb="FF181717"/>
      <name val="Palatino Linotype"/>
      <family val="1"/>
    </font>
    <font>
      <sz val="9"/>
      <color rgb="FF181717"/>
      <name val="Palatino Linotype"/>
      <family val="1"/>
    </font>
    <font>
      <b/>
      <i/>
      <sz val="9"/>
      <color rgb="FF181717"/>
      <name val="Palatino Linotype"/>
      <family val="1"/>
    </font>
    <font>
      <i/>
      <sz val="9"/>
      <color rgb="FF181717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24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3" fontId="0" fillId="2" borderId="1" xfId="0" applyNumberFormat="1" applyFill="1" applyBorder="1"/>
    <xf numFmtId="1" fontId="0" fillId="2" borderId="1" xfId="0" applyNumberFormat="1" applyFill="1" applyBorder="1"/>
    <xf numFmtId="49" fontId="0" fillId="2" borderId="1" xfId="0" applyNumberFormat="1" applyFill="1" applyBorder="1"/>
    <xf numFmtId="0" fontId="6" fillId="2" borderId="0" xfId="0" applyFont="1" applyFill="1"/>
    <xf numFmtId="0" fontId="8" fillId="2" borderId="0" xfId="0" applyFont="1" applyFill="1"/>
    <xf numFmtId="0" fontId="0" fillId="2" borderId="1" xfId="0" applyFill="1" applyBorder="1" applyAlignment="1">
      <alignment wrapText="1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10" fillId="3" borderId="1" xfId="0" applyFont="1" applyFill="1" applyBorder="1" applyAlignment="1">
      <alignment horizontal="center" vertical="center"/>
    </xf>
    <xf numFmtId="1" fontId="0" fillId="0" borderId="1" xfId="0" applyNumberFormat="1" applyFill="1" applyBorder="1"/>
    <xf numFmtId="0" fontId="7" fillId="0" borderId="0" xfId="0" applyFont="1" applyAlignment="1">
      <alignment vertical="top" wrapText="1"/>
    </xf>
    <xf numFmtId="3" fontId="0" fillId="0" borderId="1" xfId="0" applyNumberFormat="1" applyFill="1" applyBorder="1"/>
    <xf numFmtId="165" fontId="0" fillId="3" borderId="1" xfId="0" applyNumberForma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6" fontId="7" fillId="2" borderId="1" xfId="0" quotePrefix="1" applyNumberFormat="1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/>
    <xf numFmtId="0" fontId="7" fillId="2" borderId="1" xfId="0" applyFont="1" applyFill="1" applyBorder="1" applyAlignment="1">
      <alignment vertical="top"/>
    </xf>
    <xf numFmtId="0" fontId="7" fillId="2" borderId="1" xfId="0" quotePrefix="1" applyFont="1" applyFill="1" applyBorder="1" applyAlignment="1">
      <alignment horizontal="right" vertical="top"/>
    </xf>
    <xf numFmtId="0" fontId="0" fillId="2" borderId="3" xfId="0" applyFill="1" applyBorder="1"/>
    <xf numFmtId="9" fontId="0" fillId="2" borderId="0" xfId="2" applyFont="1" applyFill="1"/>
    <xf numFmtId="3" fontId="7" fillId="2" borderId="1" xfId="0" applyNumberFormat="1" applyFont="1" applyFill="1" applyBorder="1" applyAlignment="1">
      <alignment vertical="top" wrapText="1"/>
    </xf>
    <xf numFmtId="0" fontId="9" fillId="3" borderId="2" xfId="0" applyFont="1" applyFill="1" applyBorder="1"/>
    <xf numFmtId="0" fontId="0" fillId="2" borderId="0" xfId="0" applyFont="1" applyFill="1"/>
    <xf numFmtId="0" fontId="15" fillId="2" borderId="0" xfId="0" applyFont="1" applyFill="1" applyAlignment="1">
      <alignment vertical="center"/>
    </xf>
    <xf numFmtId="166" fontId="0" fillId="2" borderId="0" xfId="0" applyNumberFormat="1" applyFont="1" applyFill="1"/>
    <xf numFmtId="0" fontId="15" fillId="2" borderId="0" xfId="0" applyFont="1" applyFill="1" applyAlignment="1">
      <alignment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left"/>
    </xf>
    <xf numFmtId="166" fontId="17" fillId="2" borderId="0" xfId="0" applyNumberFormat="1" applyFont="1" applyFill="1" applyBorder="1"/>
    <xf numFmtId="0" fontId="20" fillId="2" borderId="0" xfId="0" applyFont="1" applyFill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166" fontId="17" fillId="2" borderId="0" xfId="0" quotePrefix="1" applyNumberFormat="1" applyFont="1" applyFill="1" applyBorder="1"/>
    <xf numFmtId="0" fontId="21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 applyFill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2" borderId="1" xfId="2" applyFont="1" applyFill="1" applyBorder="1" applyAlignment="1">
      <alignment horizontal="center" vertical="center" wrapText="1"/>
    </xf>
    <xf numFmtId="0" fontId="23" fillId="2" borderId="0" xfId="0" applyFont="1" applyFill="1"/>
    <xf numFmtId="0" fontId="17" fillId="2" borderId="0" xfId="0" applyFont="1" applyFill="1"/>
    <xf numFmtId="0" fontId="22" fillId="2" borderId="0" xfId="0" applyFont="1" applyFill="1"/>
    <xf numFmtId="1" fontId="22" fillId="2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7" fillId="2" borderId="0" xfId="0" applyFont="1" applyFill="1"/>
    <xf numFmtId="0" fontId="28" fillId="2" borderId="0" xfId="0" applyFont="1" applyFill="1"/>
    <xf numFmtId="9" fontId="17" fillId="2" borderId="0" xfId="2" applyFont="1" applyFill="1"/>
    <xf numFmtId="0" fontId="30" fillId="2" borderId="0" xfId="0" applyFont="1" applyFill="1" applyAlignment="1">
      <alignment horizontal="left" vertical="center"/>
    </xf>
    <xf numFmtId="166" fontId="17" fillId="2" borderId="0" xfId="0" applyNumberFormat="1" applyFont="1" applyFill="1"/>
    <xf numFmtId="0" fontId="15" fillId="2" borderId="0" xfId="0" applyFont="1" applyFill="1" applyAlignment="1">
      <alignment horizontal="left" vertical="center"/>
    </xf>
    <xf numFmtId="0" fontId="29" fillId="2" borderId="0" xfId="0" applyFont="1" applyFill="1"/>
    <xf numFmtId="0" fontId="16" fillId="2" borderId="0" xfId="0" applyFont="1" applyFill="1" applyAlignment="1">
      <alignment vertical="center"/>
    </xf>
    <xf numFmtId="0" fontId="23" fillId="2" borderId="0" xfId="0" applyFont="1" applyFill="1" applyBorder="1" applyAlignment="1"/>
    <xf numFmtId="0" fontId="23" fillId="2" borderId="0" xfId="0" applyFont="1" applyFill="1" applyBorder="1"/>
    <xf numFmtId="0" fontId="23" fillId="2" borderId="0" xfId="0" quotePrefix="1" applyFont="1" applyFill="1" applyBorder="1" applyAlignment="1">
      <alignment horizontal="right"/>
    </xf>
    <xf numFmtId="167" fontId="23" fillId="2" borderId="0" xfId="1" applyNumberFormat="1" applyFont="1" applyFill="1" applyBorder="1" applyAlignment="1"/>
    <xf numFmtId="0" fontId="17" fillId="2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quotePrefix="1" applyFont="1" applyFill="1" applyBorder="1" applyAlignment="1">
      <alignment horizontal="center" vertical="center"/>
    </xf>
    <xf numFmtId="0" fontId="17" fillId="2" borderId="0" xfId="0" applyFont="1" applyFill="1" applyBorder="1" applyAlignment="1"/>
    <xf numFmtId="167" fontId="17" fillId="0" borderId="0" xfId="1" applyNumberFormat="1" applyFont="1" applyFill="1" applyBorder="1" applyAlignment="1"/>
    <xf numFmtId="0" fontId="17" fillId="2" borderId="0" xfId="0" applyFont="1" applyFill="1" applyBorder="1"/>
    <xf numFmtId="0" fontId="17" fillId="2" borderId="0" xfId="0" quotePrefix="1" applyFont="1" applyFill="1" applyBorder="1" applyAlignment="1">
      <alignment horizontal="right"/>
    </xf>
    <xf numFmtId="166" fontId="17" fillId="2" borderId="0" xfId="0" quotePrefix="1" applyNumberFormat="1" applyFont="1" applyFill="1" applyBorder="1" applyAlignment="1">
      <alignment horizontal="right"/>
    </xf>
    <xf numFmtId="9" fontId="0" fillId="3" borderId="1" xfId="2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 vertical="center"/>
    </xf>
    <xf numFmtId="3" fontId="31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3" fontId="0" fillId="2" borderId="1" xfId="0" quotePrefix="1" applyNumberFormat="1" applyFont="1" applyFill="1" applyBorder="1" applyAlignment="1">
      <alignment horizontal="center" vertical="center"/>
    </xf>
    <xf numFmtId="3" fontId="17" fillId="2" borderId="1" xfId="0" quotePrefix="1" applyNumberFormat="1" applyFont="1" applyFill="1" applyBorder="1" applyAlignment="1">
      <alignment horizontal="center" vertical="center"/>
    </xf>
    <xf numFmtId="0" fontId="19" fillId="2" borderId="1" xfId="3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67" fontId="17" fillId="0" borderId="1" xfId="1" applyNumberFormat="1" applyFont="1" applyFill="1" applyBorder="1" applyAlignment="1">
      <alignment vertical="center"/>
    </xf>
    <xf numFmtId="1" fontId="14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3" fontId="0" fillId="2" borderId="0" xfId="0" applyNumberFormat="1" applyFill="1"/>
    <xf numFmtId="1" fontId="7" fillId="2" borderId="1" xfId="0" applyNumberFormat="1" applyFont="1" applyFill="1" applyBorder="1" applyAlignment="1">
      <alignment vertical="top"/>
    </xf>
    <xf numFmtId="1" fontId="7" fillId="2" borderId="1" xfId="0" quotePrefix="1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/>
    </xf>
    <xf numFmtId="1" fontId="22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3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2" borderId="0" xfId="0" applyNumberFormat="1" applyFill="1"/>
    <xf numFmtId="0" fontId="2" fillId="2" borderId="0" xfId="0" applyFont="1" applyFill="1" applyAlignment="1"/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3" fillId="2" borderId="0" xfId="0" applyFont="1" applyFill="1" applyAlignment="1">
      <alignment horizontal="left" vertical="center"/>
    </xf>
    <xf numFmtId="166" fontId="0" fillId="2" borderId="0" xfId="0" applyNumberFormat="1" applyFill="1"/>
    <xf numFmtId="0" fontId="33" fillId="0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9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colors>
    <mruColors>
      <color rgb="FFFFCA00"/>
      <color rgb="FF465F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1'!$B$5</c:f>
              <c:strCache>
                <c:ptCount val="1"/>
                <c:pt idx="0">
                  <c:v>Contraventions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cat>
            <c:numRef>
              <c:f>'Figure 1'!$A$6:$A$12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1'!$B$6:$B$12</c:f>
              <c:numCache>
                <c:formatCode>#,##0</c:formatCode>
                <c:ptCount val="7"/>
                <c:pt idx="0">
                  <c:v>261</c:v>
                </c:pt>
                <c:pt idx="1">
                  <c:v>934</c:v>
                </c:pt>
                <c:pt idx="2">
                  <c:v>1454</c:v>
                </c:pt>
                <c:pt idx="3">
                  <c:v>2368</c:v>
                </c:pt>
                <c:pt idx="4">
                  <c:v>2860</c:v>
                </c:pt>
                <c:pt idx="5">
                  <c:v>2663</c:v>
                </c:pt>
                <c:pt idx="6">
                  <c:v>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F-4BA3-B6B1-4769D854BA9F}"/>
            </c:ext>
          </c:extLst>
        </c:ser>
        <c:ser>
          <c:idx val="1"/>
          <c:order val="1"/>
          <c:tx>
            <c:strRef>
              <c:f>'Figure 1'!$C$5</c:f>
              <c:strCache>
                <c:ptCount val="1"/>
                <c:pt idx="0">
                  <c:v>Délits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1'!$A$6:$A$12</c:f>
              <c:numCache>
                <c:formatCode>0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'Figure 1'!$C$6:$C$12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732</c:v>
                </c:pt>
                <c:pt idx="6">
                  <c:v>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F-4BA3-B6B1-4769D854B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333790464"/>
        <c:axId val="1333792096"/>
      </c:barChart>
      <c:catAx>
        <c:axId val="1333790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92096"/>
        <c:crosses val="autoZero"/>
        <c:auto val="1"/>
        <c:lblAlgn val="ctr"/>
        <c:lblOffset val="100"/>
        <c:noMultiLvlLbl val="0"/>
      </c:catAx>
      <c:valAx>
        <c:axId val="133379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9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36386959233715E-2"/>
          <c:y val="4.1813103372779069E-2"/>
          <c:w val="0.79308907530354689"/>
          <c:h val="0.599618337781221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2'!$G$4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2'!$B$5:$B$14</c:f>
              <c:strCache>
                <c:ptCount val="10"/>
                <c:pt idx="0">
                  <c:v>Hors unité urbaine</c:v>
                </c:pt>
                <c:pt idx="1">
                  <c:v>de 2 000 à 5 000 habitants</c:v>
                </c:pt>
                <c:pt idx="2">
                  <c:v>de 5 000 à 10 000 habitants</c:v>
                </c:pt>
                <c:pt idx="3">
                  <c:v>de 10 000 à 20 000 habitants</c:v>
                </c:pt>
                <c:pt idx="4">
                  <c:v>de 20 000 à 50 000 habitants</c:v>
                </c:pt>
                <c:pt idx="5">
                  <c:v>de 50 000 à 100 000 habitants</c:v>
                </c:pt>
                <c:pt idx="6">
                  <c:v>de 100 000 à 200 000 habitants</c:v>
                </c:pt>
                <c:pt idx="7">
                  <c:v>de 200 000 à 2 000 000 habitants</c:v>
                </c:pt>
                <c:pt idx="8">
                  <c:v>Unité urbaine de Paris</c:v>
                </c:pt>
                <c:pt idx="9">
                  <c:v>France </c:v>
                </c:pt>
              </c:strCache>
            </c:strRef>
          </c:cat>
          <c:val>
            <c:numRef>
              <c:f>'Figure 2'!$G$5:$G$14</c:f>
              <c:numCache>
                <c:formatCode>0</c:formatCode>
                <c:ptCount val="10"/>
                <c:pt idx="0">
                  <c:v>2.5124354819452521</c:v>
                </c:pt>
                <c:pt idx="1">
                  <c:v>3.3663976000929217</c:v>
                </c:pt>
                <c:pt idx="2">
                  <c:v>3.977223144911997</c:v>
                </c:pt>
                <c:pt idx="3">
                  <c:v>4.6654135581025908</c:v>
                </c:pt>
                <c:pt idx="4">
                  <c:v>3.9078368487203647</c:v>
                </c:pt>
                <c:pt idx="5">
                  <c:v>4.6345446442556772</c:v>
                </c:pt>
                <c:pt idx="6">
                  <c:v>4.9221044754041667</c:v>
                </c:pt>
                <c:pt idx="7">
                  <c:v>5.459354179866633</c:v>
                </c:pt>
                <c:pt idx="8">
                  <c:v>7.8391415497450438</c:v>
                </c:pt>
                <c:pt idx="9">
                  <c:v>4.7676354109691381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D-4639-984E-41D05E03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333810592"/>
        <c:axId val="1333794816"/>
      </c:barChart>
      <c:scatterChart>
        <c:scatterStyle val="lineMarker"/>
        <c:varyColors val="0"/>
        <c:ser>
          <c:idx val="1"/>
          <c:order val="1"/>
          <c:tx>
            <c:strRef>
              <c:f>'Figure 2'!$H$4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A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'Figure 2'!$B$5:$B$14</c:f>
              <c:strCache>
                <c:ptCount val="10"/>
                <c:pt idx="0">
                  <c:v>Hors unité urbaine</c:v>
                </c:pt>
                <c:pt idx="1">
                  <c:v>de 2 000 à 5 000 habitants</c:v>
                </c:pt>
                <c:pt idx="2">
                  <c:v>de 5 000 à 10 000 habitants</c:v>
                </c:pt>
                <c:pt idx="3">
                  <c:v>de 10 000 à 20 000 habitants</c:v>
                </c:pt>
                <c:pt idx="4">
                  <c:v>de 20 000 à 50 000 habitants</c:v>
                </c:pt>
                <c:pt idx="5">
                  <c:v>de 50 000 à 100 000 habitants</c:v>
                </c:pt>
                <c:pt idx="6">
                  <c:v>de 100 000 à 200 000 habitants</c:v>
                </c:pt>
                <c:pt idx="7">
                  <c:v>de 200 000 à 2 000 000 habitants</c:v>
                </c:pt>
                <c:pt idx="8">
                  <c:v>Unité urbaine de Paris</c:v>
                </c:pt>
                <c:pt idx="9">
                  <c:v>France </c:v>
                </c:pt>
              </c:strCache>
            </c:strRef>
          </c:xVal>
          <c:yVal>
            <c:numRef>
              <c:f>'Figure 2'!$H$5:$H$14</c:f>
              <c:numCache>
                <c:formatCode>0</c:formatCode>
                <c:ptCount val="10"/>
                <c:pt idx="0">
                  <c:v>2.476076708280591</c:v>
                </c:pt>
                <c:pt idx="1">
                  <c:v>3.3828082102323451</c:v>
                </c:pt>
                <c:pt idx="2">
                  <c:v>4.0684099522455339</c:v>
                </c:pt>
                <c:pt idx="3">
                  <c:v>4.8744835806546156</c:v>
                </c:pt>
                <c:pt idx="4">
                  <c:v>3.821403482390402</c:v>
                </c:pt>
                <c:pt idx="5">
                  <c:v>4.6636160022999098</c:v>
                </c:pt>
                <c:pt idx="6">
                  <c:v>5.6087555112119372</c:v>
                </c:pt>
                <c:pt idx="7">
                  <c:v>5.5048747284801491</c:v>
                </c:pt>
                <c:pt idx="8">
                  <c:v>7.8391415497450438</c:v>
                </c:pt>
                <c:pt idx="9">
                  <c:v>4.820990353851685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79-4239-8D81-AD11E58FD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813856"/>
        <c:axId val="1333811136"/>
      </c:scatterChart>
      <c:catAx>
        <c:axId val="13338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94816"/>
        <c:crosses val="autoZero"/>
        <c:auto val="1"/>
        <c:lblAlgn val="ctr"/>
        <c:lblOffset val="100"/>
        <c:noMultiLvlLbl val="0"/>
      </c:catAx>
      <c:valAx>
        <c:axId val="1333794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crossAx val="1333810592"/>
        <c:crosses val="autoZero"/>
        <c:crossBetween val="between"/>
      </c:valAx>
      <c:valAx>
        <c:axId val="1333811136"/>
        <c:scaling>
          <c:orientation val="minMax"/>
          <c:max val="8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13856"/>
        <c:crosses val="max"/>
        <c:crossBetween val="midCat"/>
        <c:majorUnit val="1"/>
      </c:valAx>
      <c:valAx>
        <c:axId val="1333813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333811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72170349388634"/>
          <c:y val="0.85137550773410187"/>
          <c:w val="0.35283384280502089"/>
          <c:h val="0.109580592403615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205122510574901E-2"/>
          <c:y val="3.4388420284097089E-2"/>
          <c:w val="0.86996557495530447"/>
          <c:h val="0.62004315660589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3'!$B$3</c:f>
              <c:strCache>
                <c:ptCount val="1"/>
                <c:pt idx="0">
                  <c:v>Nombre d'infractions en 2024 (échelle de gauche)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'Figure 3'!$A$4:$A$21</c:f>
              <c:strCache>
                <c:ptCount val="18"/>
                <c:pt idx="0">
                  <c:v>Île-de-France</c:v>
                </c:pt>
                <c:pt idx="1">
                  <c:v>Auvergne-Rhône-Alpes</c:v>
                </c:pt>
                <c:pt idx="2">
                  <c:v>Nouvelle-Aquitaine</c:v>
                </c:pt>
                <c:pt idx="3">
                  <c:v>Hauts-de-France</c:v>
                </c:pt>
                <c:pt idx="4">
                  <c:v>Centre-Val de Loire</c:v>
                </c:pt>
                <c:pt idx="5">
                  <c:v>Provence-Alpes-Côte d'Azur</c:v>
                </c:pt>
                <c:pt idx="6">
                  <c:v>Grand Est</c:v>
                </c:pt>
                <c:pt idx="7">
                  <c:v>Occitanie</c:v>
                </c:pt>
                <c:pt idx="8">
                  <c:v>Bretagne</c:v>
                </c:pt>
                <c:pt idx="9">
                  <c:v>Pays de la Loire</c:v>
                </c:pt>
                <c:pt idx="10">
                  <c:v>Normandie</c:v>
                </c:pt>
                <c:pt idx="11">
                  <c:v>Bourgogne-Franche-Comté</c:v>
                </c:pt>
                <c:pt idx="12">
                  <c:v>La Réunion</c:v>
                </c:pt>
                <c:pt idx="13">
                  <c:v>Martinique</c:v>
                </c:pt>
                <c:pt idx="14">
                  <c:v>Guadeloupe</c:v>
                </c:pt>
                <c:pt idx="15">
                  <c:v>Guyane</c:v>
                </c:pt>
                <c:pt idx="16">
                  <c:v>Corse</c:v>
                </c:pt>
                <c:pt idx="17">
                  <c:v>Mayotte</c:v>
                </c:pt>
              </c:strCache>
            </c:strRef>
          </c:cat>
          <c:val>
            <c:numRef>
              <c:f>'Figure 3'!$B$4:$B$21</c:f>
              <c:numCache>
                <c:formatCode>General</c:formatCode>
                <c:ptCount val="18"/>
                <c:pt idx="0">
                  <c:v>903</c:v>
                </c:pt>
                <c:pt idx="1">
                  <c:v>353</c:v>
                </c:pt>
                <c:pt idx="2">
                  <c:v>280</c:v>
                </c:pt>
                <c:pt idx="3">
                  <c:v>266</c:v>
                </c:pt>
                <c:pt idx="4">
                  <c:v>229</c:v>
                </c:pt>
                <c:pt idx="5">
                  <c:v>214</c:v>
                </c:pt>
                <c:pt idx="6">
                  <c:v>203</c:v>
                </c:pt>
                <c:pt idx="7">
                  <c:v>199</c:v>
                </c:pt>
                <c:pt idx="8">
                  <c:v>166</c:v>
                </c:pt>
                <c:pt idx="9">
                  <c:v>150</c:v>
                </c:pt>
                <c:pt idx="10">
                  <c:v>102</c:v>
                </c:pt>
                <c:pt idx="11">
                  <c:v>88</c:v>
                </c:pt>
                <c:pt idx="12">
                  <c:v>38</c:v>
                </c:pt>
                <c:pt idx="13">
                  <c:v>11</c:v>
                </c:pt>
                <c:pt idx="14">
                  <c:v>10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E94-A9C8-BC95AE0C60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333816576"/>
        <c:axId val="1333794272"/>
      </c:barChart>
      <c:lineChart>
        <c:grouping val="standard"/>
        <c:varyColors val="0"/>
        <c:ser>
          <c:idx val="1"/>
          <c:order val="1"/>
          <c:tx>
            <c:strRef>
              <c:f>'Figure 3'!$C$3</c:f>
              <c:strCache>
                <c:ptCount val="1"/>
                <c:pt idx="0">
                  <c:v>Taux pour 100 000 habitants (échelle de droite)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A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rgbClr val="FFCA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8CD-4D6F-A678-F13D992016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3'!$C$4:$C$21</c:f>
              <c:numCache>
                <c:formatCode>0</c:formatCode>
                <c:ptCount val="18"/>
                <c:pt idx="0">
                  <c:v>7.3311646184193764</c:v>
                </c:pt>
                <c:pt idx="1">
                  <c:v>4.3503117497483785</c:v>
                </c:pt>
                <c:pt idx="2">
                  <c:v>4.6133425775931274</c:v>
                </c:pt>
                <c:pt idx="3">
                  <c:v>4.4368147539769538</c:v>
                </c:pt>
                <c:pt idx="4">
                  <c:v>8.8990686289177763</c:v>
                </c:pt>
                <c:pt idx="5">
                  <c:v>4.1732971387562792</c:v>
                </c:pt>
                <c:pt idx="6">
                  <c:v>3.6502341993858618</c:v>
                </c:pt>
                <c:pt idx="7">
                  <c:v>3.3044534068748574</c:v>
                </c:pt>
                <c:pt idx="8">
                  <c:v>4.8901671406102754</c:v>
                </c:pt>
                <c:pt idx="9">
                  <c:v>3.8920612070734841</c:v>
                </c:pt>
                <c:pt idx="10">
                  <c:v>3.0649351585923656</c:v>
                </c:pt>
                <c:pt idx="11">
                  <c:v>3.1426394028413744</c:v>
                </c:pt>
                <c:pt idx="12">
                  <c:v>4.3620151132344684</c:v>
                </c:pt>
                <c:pt idx="13">
                  <c:v>3.0492115016257841</c:v>
                </c:pt>
                <c:pt idx="14">
                  <c:v>2.6020321871381551</c:v>
                </c:pt>
                <c:pt idx="15">
                  <c:v>2.4422750839095939</c:v>
                </c:pt>
                <c:pt idx="16">
                  <c:v>1.4384473974171237</c:v>
                </c:pt>
                <c:pt idx="17">
                  <c:v>0.77967238166522423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AC9-93D1-13FD443A74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3792640"/>
        <c:axId val="1333810048"/>
      </c:lineChart>
      <c:catAx>
        <c:axId val="13338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94272"/>
        <c:crosses val="autoZero"/>
        <c:auto val="1"/>
        <c:lblAlgn val="ctr"/>
        <c:lblOffset val="100"/>
        <c:noMultiLvlLbl val="0"/>
      </c:catAx>
      <c:valAx>
        <c:axId val="1333794272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16576"/>
        <c:crosses val="autoZero"/>
        <c:crossBetween val="between"/>
      </c:valAx>
      <c:valAx>
        <c:axId val="1333810048"/>
        <c:scaling>
          <c:orientation val="minMax"/>
          <c:max val="9"/>
          <c:min val="0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92640"/>
        <c:crosses val="max"/>
        <c:crossBetween val="between"/>
        <c:majorUnit val="1"/>
      </c:valAx>
      <c:catAx>
        <c:axId val="1333792640"/>
        <c:scaling>
          <c:orientation val="minMax"/>
        </c:scaling>
        <c:delete val="1"/>
        <c:axPos val="b"/>
        <c:majorTickMark val="none"/>
        <c:minorTickMark val="none"/>
        <c:tickLblPos val="nextTo"/>
        <c:crossAx val="133381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859916738887115E-2"/>
          <c:y val="0.12572925209546948"/>
          <c:w val="0.31344336748255386"/>
          <c:h val="0.7623046601420396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55-45E9-B590-1574549FB8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55-45E9-B590-1574549FB8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55-45E9-B590-1574549FB8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55-45E9-B590-1574549FB8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55-45E9-B590-1574549FB8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55-45E9-B590-1574549FB8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55-45E9-B590-1574549FB8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55-45E9-B590-1574549FB8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092-4F8E-8038-C6EB862FD9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4'!$B$6:$B$14</c:f>
              <c:strCache>
                <c:ptCount val="9"/>
                <c:pt idx="0">
                  <c:v>Outrage sexiste et sexuel portant atteinte à la dignité ou créant une situation intimidante, hostile ou offensante imposée à une personne (contravention)</c:v>
                </c:pt>
                <c:pt idx="1">
                  <c:v>Outrage sexiste et sexuel par une personne abusant de l'autorité que lui confère sa fonction (délit)</c:v>
                </c:pt>
                <c:pt idx="2">
                  <c:v>Outrage sexiste et sexuel d'un mineur de 15 ans (délit)</c:v>
                </c:pt>
                <c:pt idx="3">
                  <c:v>Outrage sexiste et sexuel d'une personne vulnérable ou en situation de précarité économique ou sociale (délit)</c:v>
                </c:pt>
                <c:pt idx="4">
                  <c:v>Outrage sexiste et sexuel en réunion (délit)</c:v>
                </c:pt>
                <c:pt idx="5">
                  <c:v>Outrage sexiste et sexuel dans un moyen de transport collectif de voyageurs (délit)</c:v>
                </c:pt>
                <c:pt idx="6">
                  <c:v>Outrage sexiste et sexuel dans un accès à un moyen de transport collectif de voyageurs (délit)</c:v>
                </c:pt>
                <c:pt idx="7">
                  <c:v>Outrage sexiste et sexuel commis en raison de l'orientation sexuelle de la victime (délit)</c:v>
                </c:pt>
                <c:pt idx="8">
                  <c:v>Récidive d'outrage sexiste et sexuel (délit)</c:v>
                </c:pt>
              </c:strCache>
            </c:strRef>
          </c:cat>
          <c:val>
            <c:numRef>
              <c:f>'Figure 4'!$F$6:$F$14</c:f>
              <c:numCache>
                <c:formatCode>0</c:formatCode>
                <c:ptCount val="9"/>
                <c:pt idx="0">
                  <c:v>73.806571605703652</c:v>
                </c:pt>
                <c:pt idx="1">
                  <c:v>3.037817730936144</c:v>
                </c:pt>
                <c:pt idx="2">
                  <c:v>8.4624922504649724</c:v>
                </c:pt>
                <c:pt idx="3">
                  <c:v>1.1159330440173589</c:v>
                </c:pt>
                <c:pt idx="4">
                  <c:v>2.6348419094854312</c:v>
                </c:pt>
                <c:pt idx="5">
                  <c:v>2.7898326100433977</c:v>
                </c:pt>
                <c:pt idx="6">
                  <c:v>2.7278363298202111</c:v>
                </c:pt>
                <c:pt idx="7">
                  <c:v>4.8977061376317428</c:v>
                </c:pt>
                <c:pt idx="8">
                  <c:v>0.52696838189708617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55-45E9-B590-1574549FB8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681817112392189"/>
          <c:y val="3.6814093237536219E-2"/>
          <c:w val="0.58318181557224813"/>
          <c:h val="0.963185906762463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3778324430759"/>
          <c:y val="3.6080309548935256E-2"/>
          <c:w val="0.71005296625139436"/>
          <c:h val="0.861628338641292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5'!$B$5</c:f>
              <c:strCache>
                <c:ptCount val="1"/>
                <c:pt idx="0">
                  <c:v>Moins de 18 ans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5'!$C$5:$D$5</c:f>
              <c:numCache>
                <c:formatCode>0%</c:formatCode>
                <c:ptCount val="2"/>
                <c:pt idx="0">
                  <c:v>0.15629999999999999</c:v>
                </c:pt>
                <c:pt idx="1">
                  <c:v>0.35020000000000001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8-4D23-B45C-6C62793AE93D}"/>
            </c:ext>
          </c:extLst>
        </c:ser>
        <c:ser>
          <c:idx val="1"/>
          <c:order val="1"/>
          <c:tx>
            <c:strRef>
              <c:f>'Figure 5'!$B$6</c:f>
              <c:strCache>
                <c:ptCount val="1"/>
                <c:pt idx="0">
                  <c:v>18 à 29 ans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5'!$C$6:$D$6</c:f>
              <c:numCache>
                <c:formatCode>0%</c:formatCode>
                <c:ptCount val="2"/>
                <c:pt idx="0">
                  <c:v>0.38040000000000002</c:v>
                </c:pt>
                <c:pt idx="1">
                  <c:v>0.33390000000000003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5-4E64-829B-0BFB72401927}"/>
            </c:ext>
          </c:extLst>
        </c:ser>
        <c:ser>
          <c:idx val="2"/>
          <c:order val="2"/>
          <c:tx>
            <c:strRef>
              <c:f>'Figure 5'!$B$7</c:f>
              <c:strCache>
                <c:ptCount val="1"/>
                <c:pt idx="0">
                  <c:v>30 à 44 ans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5'!$C$7:$D$7</c:f>
              <c:numCache>
                <c:formatCode>0%</c:formatCode>
                <c:ptCount val="2"/>
                <c:pt idx="0">
                  <c:v>0.28770000000000001</c:v>
                </c:pt>
                <c:pt idx="1">
                  <c:v>0.20039999999999999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5-4E64-829B-0BFB72401927}"/>
            </c:ext>
          </c:extLst>
        </c:ser>
        <c:ser>
          <c:idx val="3"/>
          <c:order val="3"/>
          <c:tx>
            <c:strRef>
              <c:f>'Figure 5'!$B$8</c:f>
              <c:strCache>
                <c:ptCount val="1"/>
                <c:pt idx="0">
                  <c:v>45 à 59 ans</c:v>
                </c:pt>
              </c:strCache>
            </c:strRef>
          </c:tx>
          <c:spPr>
            <a:solidFill>
              <a:srgbClr val="FFCA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5'!$C$8:$D$8</c:f>
              <c:numCache>
                <c:formatCode>0%</c:formatCode>
                <c:ptCount val="2"/>
                <c:pt idx="0">
                  <c:v>0.13150000000000001</c:v>
                </c:pt>
                <c:pt idx="1">
                  <c:v>9.3900000000000011E-2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5-4E64-829B-0BFB72401927}"/>
            </c:ext>
          </c:extLst>
        </c:ser>
        <c:ser>
          <c:idx val="4"/>
          <c:order val="4"/>
          <c:tx>
            <c:strRef>
              <c:f>'Figure 5'!$B$9</c:f>
              <c:strCache>
                <c:ptCount val="1"/>
                <c:pt idx="0">
                  <c:v>60 ans ou plus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5'!$C$9:$D$9</c:f>
              <c:numCache>
                <c:formatCode>0%</c:formatCode>
                <c:ptCount val="2"/>
                <c:pt idx="0">
                  <c:v>4.4199999999999996E-2</c:v>
                </c:pt>
                <c:pt idx="1">
                  <c:v>2.1700000000000001E-2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95-4E64-829B-0BFB7240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3811680"/>
        <c:axId val="1333787744"/>
      </c:barChart>
      <c:catAx>
        <c:axId val="1333811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787744"/>
        <c:crosses val="autoZero"/>
        <c:auto val="1"/>
        <c:lblAlgn val="ctr"/>
        <c:lblOffset val="100"/>
        <c:noMultiLvlLbl val="0"/>
      </c:catAx>
      <c:valAx>
        <c:axId val="133378774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33381168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3778324430759"/>
          <c:y val="3.6080309548935256E-2"/>
          <c:w val="0.71005296625139436"/>
          <c:h val="0.924490253734042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6'!$B$5</c:f>
              <c:strCache>
                <c:ptCount val="1"/>
                <c:pt idx="0">
                  <c:v>Moins de 18 ans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6'!$C$5:$D$5</c:f>
              <c:numCache>
                <c:formatCode>0\ %</c:formatCode>
                <c:ptCount val="2"/>
                <c:pt idx="0">
                  <c:v>5.8299999999999998E-2</c:v>
                </c:pt>
                <c:pt idx="1">
                  <c:v>0.1852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8-4D23-B45C-6C62793AE93D}"/>
            </c:ext>
          </c:extLst>
        </c:ser>
        <c:ser>
          <c:idx val="1"/>
          <c:order val="1"/>
          <c:tx>
            <c:strRef>
              <c:f>'Figure 6'!$B$6</c:f>
              <c:strCache>
                <c:ptCount val="1"/>
                <c:pt idx="0">
                  <c:v>18 à 29 ans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6'!$C$6:$D$6</c:f>
              <c:numCache>
                <c:formatCode>0\ %</c:formatCode>
                <c:ptCount val="2"/>
                <c:pt idx="0">
                  <c:v>0.29699999999999999</c:v>
                </c:pt>
                <c:pt idx="1">
                  <c:v>0.22219999999999998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4F0-BA34-6EFA3BB5A4EC}"/>
            </c:ext>
          </c:extLst>
        </c:ser>
        <c:ser>
          <c:idx val="2"/>
          <c:order val="2"/>
          <c:tx>
            <c:strRef>
              <c:f>'Figure 6'!$B$7</c:f>
              <c:strCache>
                <c:ptCount val="1"/>
                <c:pt idx="0">
                  <c:v>30 à 44 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85-44F0-BA34-6EFA3BB5A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6'!$C$7:$D$7</c:f>
              <c:numCache>
                <c:formatCode>0\ %</c:formatCode>
                <c:ptCount val="2"/>
                <c:pt idx="0">
                  <c:v>0.35899999999999999</c:v>
                </c:pt>
                <c:pt idx="1">
                  <c:v>0.28809999999999997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85-44F0-BA34-6EFA3BB5A4EC}"/>
            </c:ext>
          </c:extLst>
        </c:ser>
        <c:ser>
          <c:idx val="3"/>
          <c:order val="3"/>
          <c:tx>
            <c:strRef>
              <c:f>'Figure 6'!$B$8</c:f>
              <c:strCache>
                <c:ptCount val="1"/>
                <c:pt idx="0">
                  <c:v>45 à 59 ans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6'!$C$8:$D$8</c:f>
              <c:numCache>
                <c:formatCode>0\ %</c:formatCode>
                <c:ptCount val="2"/>
                <c:pt idx="0">
                  <c:v>0.22739999999999999</c:v>
                </c:pt>
                <c:pt idx="1">
                  <c:v>0.23870000000000002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85-44F0-BA34-6EFA3BB5A4EC}"/>
            </c:ext>
          </c:extLst>
        </c:ser>
        <c:ser>
          <c:idx val="4"/>
          <c:order val="4"/>
          <c:tx>
            <c:strRef>
              <c:f>'Figure 6'!$B$9</c:f>
              <c:strCache>
                <c:ptCount val="1"/>
                <c:pt idx="0">
                  <c:v>60 ans et plus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6'!$C$4:$D$4</c:f>
              <c:strCache>
                <c:ptCount val="2"/>
                <c:pt idx="0">
                  <c:v>Contraventions</c:v>
                </c:pt>
                <c:pt idx="1">
                  <c:v>Délits</c:v>
                </c:pt>
              </c:strCache>
            </c:strRef>
          </c:cat>
          <c:val>
            <c:numRef>
              <c:f>'Figure 6'!$C$9:$D$9</c:f>
              <c:numCache>
                <c:formatCode>0\ %</c:formatCode>
                <c:ptCount val="2"/>
                <c:pt idx="0">
                  <c:v>5.8299999999999998E-2</c:v>
                </c:pt>
                <c:pt idx="1">
                  <c:v>6.5799999999999997E-2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85-44F0-BA34-6EFA3BB5A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3795904"/>
        <c:axId val="1333818752"/>
      </c:barChart>
      <c:catAx>
        <c:axId val="133379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18752"/>
        <c:crosses val="autoZero"/>
        <c:auto val="1"/>
        <c:lblAlgn val="ctr"/>
        <c:lblOffset val="100"/>
        <c:noMultiLvlLbl val="0"/>
      </c:catAx>
      <c:valAx>
        <c:axId val="1333818752"/>
        <c:scaling>
          <c:orientation val="minMax"/>
        </c:scaling>
        <c:delete val="1"/>
        <c:axPos val="b"/>
        <c:numFmt formatCode="0\ %" sourceLinked="1"/>
        <c:majorTickMark val="none"/>
        <c:minorTickMark val="none"/>
        <c:tickLblPos val="nextTo"/>
        <c:crossAx val="13337959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205122510574901E-2"/>
          <c:y val="3.4388420284097089E-2"/>
          <c:w val="0.88687378751569101"/>
          <c:h val="0.62427585258880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comp. 3 bis'!$C$3</c:f>
              <c:strCache>
                <c:ptCount val="1"/>
                <c:pt idx="0">
                  <c:v>Nombre d'infractions en moyenne par an (période 2018-2024) [échelle de gauche]</c:v>
                </c:pt>
              </c:strCache>
            </c:strRef>
          </c:tx>
          <c:spPr>
            <a:solidFill>
              <a:srgbClr val="465F9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'Figure comp. 3 bis'!$A$4:$A$21</c:f>
              <c:strCache>
                <c:ptCount val="18"/>
                <c:pt idx="0">
                  <c:v>Île-de-France</c:v>
                </c:pt>
                <c:pt idx="1">
                  <c:v>Auvergne-Rhône-Alpes</c:v>
                </c:pt>
                <c:pt idx="2">
                  <c:v>Hauts-de-France</c:v>
                </c:pt>
                <c:pt idx="3">
                  <c:v>Centre-Val de Loire</c:v>
                </c:pt>
                <c:pt idx="4">
                  <c:v>Nouvelle-Aquitaine</c:v>
                </c:pt>
                <c:pt idx="5">
                  <c:v>Grand Est</c:v>
                </c:pt>
                <c:pt idx="6">
                  <c:v>Occitanie</c:v>
                </c:pt>
                <c:pt idx="7">
                  <c:v>Provence-Alpes-Côte d'Azur</c:v>
                </c:pt>
                <c:pt idx="8">
                  <c:v>Pays de la Loire</c:v>
                </c:pt>
                <c:pt idx="9">
                  <c:v>Bretagne</c:v>
                </c:pt>
                <c:pt idx="10">
                  <c:v>Normandie</c:v>
                </c:pt>
                <c:pt idx="11">
                  <c:v>Bourgogne-Franche-Comté</c:v>
                </c:pt>
                <c:pt idx="12">
                  <c:v>La Réunion</c:v>
                </c:pt>
                <c:pt idx="13">
                  <c:v>Guadeloupe</c:v>
                </c:pt>
                <c:pt idx="14">
                  <c:v>Martinique</c:v>
                </c:pt>
                <c:pt idx="15">
                  <c:v>Guyane</c:v>
                </c:pt>
                <c:pt idx="16">
                  <c:v>Corse</c:v>
                </c:pt>
                <c:pt idx="17">
                  <c:v>Mayotte</c:v>
                </c:pt>
              </c:strCache>
            </c:strRef>
          </c:cat>
          <c:val>
            <c:numRef>
              <c:f>'Figure comp. 3 bis'!$C$4:$C$21</c:f>
              <c:numCache>
                <c:formatCode>#,##0</c:formatCode>
                <c:ptCount val="18"/>
                <c:pt idx="0">
                  <c:v>566.14285714285711</c:v>
                </c:pt>
                <c:pt idx="1">
                  <c:v>231.71428571428572</c:v>
                </c:pt>
                <c:pt idx="2">
                  <c:v>173.28571428571428</c:v>
                </c:pt>
                <c:pt idx="3">
                  <c:v>171.57142857142858</c:v>
                </c:pt>
                <c:pt idx="4">
                  <c:v>159.28571428571428</c:v>
                </c:pt>
                <c:pt idx="5">
                  <c:v>147.85714285714286</c:v>
                </c:pt>
                <c:pt idx="6">
                  <c:v>139.14285714285714</c:v>
                </c:pt>
                <c:pt idx="7">
                  <c:v>134.85714285714286</c:v>
                </c:pt>
                <c:pt idx="8">
                  <c:v>97</c:v>
                </c:pt>
                <c:pt idx="9">
                  <c:v>86.571428571428569</c:v>
                </c:pt>
                <c:pt idx="10">
                  <c:v>64.142857142857139</c:v>
                </c:pt>
                <c:pt idx="11">
                  <c:v>56.142857142857146</c:v>
                </c:pt>
                <c:pt idx="12">
                  <c:v>16.285714285714285</c:v>
                </c:pt>
                <c:pt idx="13">
                  <c:v>9.7142857142857135</c:v>
                </c:pt>
                <c:pt idx="14">
                  <c:v>7.4285714285714288</c:v>
                </c:pt>
                <c:pt idx="15">
                  <c:v>5.4285714285714288</c:v>
                </c:pt>
                <c:pt idx="16">
                  <c:v>3.2857142857142856</c:v>
                </c:pt>
                <c:pt idx="17">
                  <c:v>1.2857142857142858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F-4E94-A9C8-BC95AE0C60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1333807872"/>
        <c:axId val="1333808960"/>
      </c:barChart>
      <c:lineChart>
        <c:grouping val="standard"/>
        <c:varyColors val="0"/>
        <c:ser>
          <c:idx val="1"/>
          <c:order val="1"/>
          <c:tx>
            <c:strRef>
              <c:f>'Figure comp. 3 bis'!$D$3</c:f>
              <c:strCache>
                <c:ptCount val="1"/>
                <c:pt idx="0">
                  <c:v>Taux pour 100 000 habitants (échelle de droite)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A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rgbClr val="FFCA00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9E4-48E9-8A72-BAFB705E2A38}"/>
              </c:ext>
            </c:extLst>
          </c:dPt>
          <c:dLbls>
            <c:dLbl>
              <c:idx val="0"/>
              <c:layout>
                <c:manualLayout>
                  <c:x val="6.850570327430471E-3"/>
                  <c:y val="-1.2726609437956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4E-4AC6-8166-654E0F392A09}"/>
                </c:ext>
              </c:extLst>
            </c:dLbl>
            <c:dLbl>
              <c:idx val="1"/>
              <c:layout>
                <c:manualLayout>
                  <c:x val="-2.2596058399833266E-2"/>
                  <c:y val="-5.8353589768579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96-4C42-9D51-7456A4E4BE8E}"/>
                </c:ext>
              </c:extLst>
            </c:dLbl>
            <c:dLbl>
              <c:idx val="11"/>
              <c:layout>
                <c:manualLayout>
                  <c:x val="-2.9426376050819734E-2"/>
                  <c:y val="-6.641157514542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E4-48E9-8A72-BAFB705E2A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'Figure comp. 3 bis'!$D$4:$D$21</c:f>
              <c:numCache>
                <c:formatCode>0</c:formatCode>
                <c:ptCount val="18"/>
                <c:pt idx="0">
                  <c:v>4.5963305462420481</c:v>
                </c:pt>
                <c:pt idx="1">
                  <c:v>2.85560730800966</c:v>
                </c:pt>
                <c:pt idx="2">
                  <c:v>2.8903632097604968</c:v>
                </c:pt>
                <c:pt idx="3">
                  <c:v>6.6673620856707734</c:v>
                </c:pt>
                <c:pt idx="4">
                  <c:v>2.6244270275593555</c:v>
                </c:pt>
                <c:pt idx="5">
                  <c:v>2.6586857117272111</c:v>
                </c:pt>
                <c:pt idx="6">
                  <c:v>2.310507981547818</c:v>
                </c:pt>
                <c:pt idx="7">
                  <c:v>2.6299015347035568</c:v>
                </c:pt>
                <c:pt idx="8">
                  <c:v>2.5168662472408529</c:v>
                </c:pt>
                <c:pt idx="9">
                  <c:v>2.5502937067210212</c:v>
                </c:pt>
                <c:pt idx="10">
                  <c:v>1.9273891963697085</c:v>
                </c:pt>
                <c:pt idx="11">
                  <c:v>2.0049631255140588</c:v>
                </c:pt>
                <c:pt idx="12">
                  <c:v>1.8694350485290578</c:v>
                </c:pt>
                <c:pt idx="13">
                  <c:v>2.5276884103627788</c:v>
                </c:pt>
                <c:pt idx="14">
                  <c:v>2.0592077673316984</c:v>
                </c:pt>
                <c:pt idx="15">
                  <c:v>1.8940092487462159</c:v>
                </c:pt>
                <c:pt idx="16">
                  <c:v>0.94526543258839568</c:v>
                </c:pt>
                <c:pt idx="17">
                  <c:v>0.50121795964192994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5-4AC9-93D1-13FD443A74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33809504"/>
        <c:axId val="1333816032"/>
      </c:lineChart>
      <c:catAx>
        <c:axId val="13338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08960"/>
        <c:crosses val="autoZero"/>
        <c:auto val="1"/>
        <c:lblAlgn val="ctr"/>
        <c:lblOffset val="100"/>
        <c:noMultiLvlLbl val="0"/>
      </c:catAx>
      <c:valAx>
        <c:axId val="133380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07872"/>
        <c:crosses val="autoZero"/>
        <c:crossBetween val="between"/>
      </c:valAx>
      <c:valAx>
        <c:axId val="1333816032"/>
        <c:scaling>
          <c:orientation val="minMax"/>
          <c:max val="9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33809504"/>
        <c:crosses val="max"/>
        <c:crossBetween val="between"/>
        <c:majorUnit val="1"/>
      </c:valAx>
      <c:catAx>
        <c:axId val="1333809504"/>
        <c:scaling>
          <c:orientation val="minMax"/>
        </c:scaling>
        <c:delete val="1"/>
        <c:axPos val="b"/>
        <c:majorTickMark val="none"/>
        <c:minorTickMark val="none"/>
        <c:tickLblPos val="nextTo"/>
        <c:crossAx val="1333816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352423</xdr:colOff>
      <xdr:row>2</xdr:row>
      <xdr:rowOff>9525</xdr:rowOff>
    </xdr:from>
    <xdr:to>
      <xdr:col>17</xdr:col>
      <xdr:colOff>390525</xdr:colOff>
      <xdr:row>21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0.15005</cdr:x>
      <cdr:y>0.64489</cdr:y>
    </cdr:from>
    <cdr:to>
      <cdr:x>0.24171</cdr:x>
      <cdr:y>0.77723</cdr:y>
    </cdr:to>
    <cdr:cxnSp macro="">
      <cdr:nvCxnSpPr>
        <cdr:cNvPr id="2" name="Connecteur droit 1"/>
        <cdr:cNvCxnSpPr/>
      </cdr:nvCxnSpPr>
      <cdr:spPr>
        <a:xfrm xmlns:a="http://schemas.openxmlformats.org/drawingml/2006/main" flipV="1">
          <a:off x="1034752" y="2162175"/>
          <a:ext cx="632125" cy="443717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0.28073</cdr:x>
      <cdr:y>0.54455</cdr:y>
    </cdr:from>
    <cdr:to>
      <cdr:x>0.37429</cdr:x>
      <cdr:y>0.64191</cdr:y>
    </cdr:to>
    <cdr:cxnSp macro="">
      <cdr:nvCxnSpPr>
        <cdr:cNvPr id="6" name="Connecteur droit 5"/>
        <cdr:cNvCxnSpPr/>
      </cdr:nvCxnSpPr>
      <cdr:spPr>
        <a:xfrm xmlns:a="http://schemas.openxmlformats.org/drawingml/2006/main" flipV="1">
          <a:off x="1935972" y="1825779"/>
          <a:ext cx="645142" cy="326416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0.40714</cdr:x>
      <cdr:y>0.3608</cdr:y>
    </cdr:from>
    <cdr:to>
      <cdr:x>0.50276</cdr:x>
      <cdr:y>0.53966</cdr:y>
    </cdr:to>
    <cdr:cxnSp macro="">
      <cdr:nvCxnSpPr>
        <cdr:cNvPr id="8" name="Connecteur droit 7"/>
        <cdr:cNvCxnSpPr/>
      </cdr:nvCxnSpPr>
      <cdr:spPr>
        <a:xfrm xmlns:a="http://schemas.openxmlformats.org/drawingml/2006/main" flipV="1">
          <a:off x="2807700" y="1209675"/>
          <a:ext cx="659402" cy="599707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</cdr:x>
      <cdr:y>0.26989</cdr:y>
    </cdr:from>
    <cdr:to>
      <cdr:x>0.63674</cdr:x>
      <cdr:y>0.36519</cdr:y>
    </cdr:to>
    <cdr:cxnSp macro="">
      <cdr:nvCxnSpPr>
        <cdr:cNvPr id="10" name="Connecteur droit 9"/>
        <cdr:cNvCxnSpPr/>
      </cdr:nvCxnSpPr>
      <cdr:spPr>
        <a:xfrm xmlns:a="http://schemas.openxmlformats.org/drawingml/2006/main" flipV="1">
          <a:off x="3723895" y="904875"/>
          <a:ext cx="667132" cy="31954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0.6735</cdr:x>
      <cdr:y>0.16556</cdr:y>
    </cdr:from>
    <cdr:to>
      <cdr:x>0.76714</cdr:x>
      <cdr:y>0.26293</cdr:y>
    </cdr:to>
    <cdr:cxnSp macro="">
      <cdr:nvCxnSpPr>
        <cdr:cNvPr id="12" name="Connecteur droit 11"/>
        <cdr:cNvCxnSpPr/>
      </cdr:nvCxnSpPr>
      <cdr:spPr>
        <a:xfrm xmlns:a="http://schemas.openxmlformats.org/drawingml/2006/main" flipV="1">
          <a:off x="4490540" y="476250"/>
          <a:ext cx="624387" cy="280079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0.12423</cdr:x>
      <cdr:y>0.60115</cdr:y>
    </cdr:from>
    <cdr:to>
      <cdr:x>0.2</cdr:x>
      <cdr:y>0.69868</cdr:y>
    </cdr:to>
    <cdr:sp macro="" textlink="">
      <cdr:nvSpPr>
        <cdr:cNvPr id="21" name="ZoneTexte 20"/>
        <cdr:cNvSpPr txBox="1"/>
      </cdr:nvSpPr>
      <cdr:spPr>
        <a:xfrm xmlns:a="http://schemas.openxmlformats.org/drawingml/2006/main">
          <a:off x="828273" y="1729238"/>
          <a:ext cx="505230" cy="2805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258</a:t>
          </a:r>
          <a:r>
            <a:rPr lang="fr-FR" sz="1100" baseline="0"/>
            <a:t> %</a:t>
          </a:r>
          <a:endParaRPr lang="fr-FR" sz="1100"/>
        </a:p>
      </cdr:txBody>
    </cdr:sp>
  </cdr:relSizeAnchor>
  <cdr:relSizeAnchor xmlns:cdr="http://schemas.openxmlformats.org/drawingml/2006/chartDrawing">
    <cdr:from>
      <cdr:x>0.28192</cdr:x>
      <cdr:y>0.48225</cdr:y>
    </cdr:from>
    <cdr:to>
      <cdr:x>0.35143</cdr:x>
      <cdr:y>0.56623</cdr:y>
    </cdr:to>
    <cdr:sp macro="" textlink="">
      <cdr:nvSpPr>
        <cdr:cNvPr id="22" name="ZoneTexte 21"/>
        <cdr:cNvSpPr txBox="1"/>
      </cdr:nvSpPr>
      <cdr:spPr>
        <a:xfrm xmlns:a="http://schemas.openxmlformats.org/drawingml/2006/main">
          <a:off x="1879699" y="1387212"/>
          <a:ext cx="463453" cy="241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56 %</a:t>
          </a:r>
        </a:p>
      </cdr:txBody>
    </cdr:sp>
  </cdr:relSizeAnchor>
  <cdr:relSizeAnchor xmlns:cdr="http://schemas.openxmlformats.org/drawingml/2006/chartDrawing">
    <cdr:from>
      <cdr:x>0.39549</cdr:x>
      <cdr:y>0.35576</cdr:y>
    </cdr:from>
    <cdr:to>
      <cdr:x>0.4551</cdr:x>
      <cdr:y>0.43377</cdr:y>
    </cdr:to>
    <cdr:sp macro="" textlink="">
      <cdr:nvSpPr>
        <cdr:cNvPr id="23" name="ZoneTexte 22"/>
        <cdr:cNvSpPr txBox="1"/>
      </cdr:nvSpPr>
      <cdr:spPr>
        <a:xfrm xmlns:a="http://schemas.openxmlformats.org/drawingml/2006/main">
          <a:off x="2636933" y="1023348"/>
          <a:ext cx="397449" cy="2244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63 %</a:t>
          </a:r>
        </a:p>
      </cdr:txBody>
    </cdr:sp>
  </cdr:relSizeAnchor>
  <cdr:relSizeAnchor xmlns:cdr="http://schemas.openxmlformats.org/drawingml/2006/chartDrawing">
    <cdr:from>
      <cdr:x>0.52961</cdr:x>
      <cdr:y>0.21192</cdr:y>
    </cdr:from>
    <cdr:to>
      <cdr:x>0.59286</cdr:x>
      <cdr:y>0.2947</cdr:y>
    </cdr:to>
    <cdr:sp macro="" textlink="">
      <cdr:nvSpPr>
        <cdr:cNvPr id="24" name="ZoneTexte 23"/>
        <cdr:cNvSpPr txBox="1"/>
      </cdr:nvSpPr>
      <cdr:spPr>
        <a:xfrm xmlns:a="http://schemas.openxmlformats.org/drawingml/2006/main">
          <a:off x="3531206" y="609600"/>
          <a:ext cx="421671" cy="238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21 %</a:t>
          </a:r>
        </a:p>
      </cdr:txBody>
    </cdr:sp>
  </cdr:relSizeAnchor>
  <cdr:relSizeAnchor xmlns:cdr="http://schemas.openxmlformats.org/drawingml/2006/chartDrawing">
    <cdr:from>
      <cdr:x>0.66052</cdr:x>
      <cdr:y>0.11612</cdr:y>
    </cdr:from>
    <cdr:to>
      <cdr:x>0.72714</cdr:x>
      <cdr:y>0.19868</cdr:y>
    </cdr:to>
    <cdr:sp macro="" textlink="">
      <cdr:nvSpPr>
        <cdr:cNvPr id="25" name="ZoneTexte 24"/>
        <cdr:cNvSpPr txBox="1"/>
      </cdr:nvSpPr>
      <cdr:spPr>
        <a:xfrm xmlns:a="http://schemas.openxmlformats.org/drawingml/2006/main">
          <a:off x="4404030" y="334036"/>
          <a:ext cx="444197" cy="237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19 %</a:t>
          </a:r>
        </a:p>
      </cdr:txBody>
    </cdr:sp>
  </cdr:relSizeAnchor>
  <cdr:relSizeAnchor xmlns:cdr="http://schemas.openxmlformats.org/drawingml/2006/chartDrawing">
    <cdr:from>
      <cdr:x>0.8</cdr:x>
      <cdr:y>0.16225</cdr:y>
    </cdr:from>
    <cdr:to>
      <cdr:x>0.9</cdr:x>
      <cdr:y>0.19536</cdr:y>
    </cdr:to>
    <cdr:cxnSp macro="">
      <cdr:nvCxnSpPr>
        <cdr:cNvPr id="26" name="Connecteur droit 25"/>
        <cdr:cNvCxnSpPr/>
      </cdr:nvCxnSpPr>
      <cdr:spPr>
        <a:xfrm xmlns:a="http://schemas.openxmlformats.org/drawingml/2006/main">
          <a:off x="5334002" y="466725"/>
          <a:ext cx="666750" cy="9525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0.82459</cdr:x>
      <cdr:y>0.08523</cdr:y>
    </cdr:from>
    <cdr:to>
      <cdr:x>0.89503</cdr:x>
      <cdr:y>0.17898</cdr:y>
    </cdr:to>
    <cdr:sp macro="" textlink="">
      <cdr:nvSpPr>
        <cdr:cNvPr id="66" name="ZoneTexte 65"/>
        <cdr:cNvSpPr txBox="1"/>
      </cdr:nvSpPr>
      <cdr:spPr>
        <a:xfrm xmlns:a="http://schemas.openxmlformats.org/drawingml/2006/main">
          <a:off x="5686427" y="285750"/>
          <a:ext cx="485775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100"/>
            <a:t>-5 %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987136</xdr:colOff>
      <xdr:row>1</xdr:row>
      <xdr:rowOff>148067</xdr:rowOff>
    </xdr:from>
    <xdr:to>
      <xdr:col>17</xdr:col>
      <xdr:colOff>571498</xdr:colOff>
      <xdr:row>19</xdr:row>
      <xdr:rowOff>77931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0</xdr:row>
      <xdr:rowOff>438150</xdr:rowOff>
    </xdr:from>
    <xdr:to>
      <xdr:col>15</xdr:col>
      <xdr:colOff>485775</xdr:colOff>
      <xdr:row>27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261936</xdr:colOff>
      <xdr:row>19</xdr:row>
      <xdr:rowOff>52386</xdr:rowOff>
    </xdr:from>
    <xdr:to>
      <xdr:col>3</xdr:col>
      <xdr:colOff>533400</xdr:colOff>
      <xdr:row>38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190499</xdr:rowOff>
    </xdr:from>
    <xdr:to>
      <xdr:col>4</xdr:col>
      <xdr:colOff>619125</xdr:colOff>
      <xdr:row>36</xdr:row>
      <xdr:rowOff>28574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16</xdr:row>
      <xdr:rowOff>152399</xdr:rowOff>
    </xdr:from>
    <xdr:to>
      <xdr:col>5</xdr:col>
      <xdr:colOff>485775</xdr:colOff>
      <xdr:row>37</xdr:row>
      <xdr:rowOff>123824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314326</xdr:colOff>
      <xdr:row>0</xdr:row>
      <xdr:rowOff>9526</xdr:rowOff>
    </xdr:from>
    <xdr:to>
      <xdr:col>17</xdr:col>
      <xdr:colOff>219075</xdr:colOff>
      <xdr:row>19</xdr:row>
      <xdr:rowOff>114300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R/Bilan%202020%20d&#233;taill&#233;/Parties%20conjoncturelles/Cumuls%20trimestri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 de lecture"/>
      <sheetName val="CBV"/>
      <sheetName val="Violences sexuelles"/>
      <sheetName val="Vols_avec_armes"/>
      <sheetName val="Vols_violents_sans_arme"/>
      <sheetName val="Vols_sans_violence_personnes"/>
      <sheetName val="Cambriolages"/>
      <sheetName val="Vols_véhicules"/>
      <sheetName val="Vols_dans_véhicules"/>
      <sheetName val="Vols_accessoires_véhicules"/>
      <sheetName val="Dégradations"/>
      <sheetName val="Escro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O27" sqref="O27"/>
    </sheetView>
  </sheetViews>
  <sheetFormatPr baseColWidth="10" defaultRowHeight="12.75" x14ac:dyDescent="0.2"/>
  <cols>
    <col min="1" max="1" width="11.42578125" style="54"/>
    <col min="2" max="2" width="16" style="54" customWidth="1"/>
    <col min="3" max="3" width="15.28515625" style="54" customWidth="1"/>
    <col min="4" max="4" width="14.42578125" style="54" customWidth="1"/>
    <col min="5" max="5" width="15.42578125" style="54" customWidth="1"/>
    <col min="6" max="16384" width="11.42578125" style="54"/>
  </cols>
  <sheetData>
    <row r="1" spans="1:6" x14ac:dyDescent="0.2">
      <c r="A1" s="34" t="s">
        <v>219</v>
      </c>
      <c r="F1" s="55"/>
    </row>
    <row r="5" spans="1:6" ht="18" customHeight="1" x14ac:dyDescent="0.2">
      <c r="A5" s="41" t="s">
        <v>83</v>
      </c>
      <c r="B5" s="41" t="s">
        <v>67</v>
      </c>
      <c r="C5" s="41" t="s">
        <v>68</v>
      </c>
      <c r="D5" s="41" t="s">
        <v>1</v>
      </c>
      <c r="E5" s="41" t="s">
        <v>3</v>
      </c>
    </row>
    <row r="6" spans="1:6" x14ac:dyDescent="0.2">
      <c r="A6" s="56">
        <v>2018</v>
      </c>
      <c r="B6" s="71">
        <v>261</v>
      </c>
      <c r="C6" s="71">
        <v>0</v>
      </c>
      <c r="D6" s="71">
        <v>261</v>
      </c>
      <c r="E6" s="72" t="s">
        <v>2</v>
      </c>
    </row>
    <row r="7" spans="1:6" x14ac:dyDescent="0.2">
      <c r="A7" s="56">
        <v>2019</v>
      </c>
      <c r="B7" s="71">
        <v>934</v>
      </c>
      <c r="C7" s="71">
        <v>0</v>
      </c>
      <c r="D7" s="71">
        <v>934</v>
      </c>
      <c r="E7" s="86">
        <f>((D7/D6)-1)*100</f>
        <v>257.85440613026822</v>
      </c>
    </row>
    <row r="8" spans="1:6" x14ac:dyDescent="0.2">
      <c r="A8" s="56">
        <v>2020</v>
      </c>
      <c r="B8" s="71">
        <v>1454</v>
      </c>
      <c r="C8" s="71">
        <v>0</v>
      </c>
      <c r="D8" s="71">
        <v>1454</v>
      </c>
      <c r="E8" s="86">
        <f t="shared" ref="E8:E10" si="0">((D8/D7)-1)*100</f>
        <v>55.674518201284798</v>
      </c>
    </row>
    <row r="9" spans="1:6" x14ac:dyDescent="0.2">
      <c r="A9" s="56">
        <v>2021</v>
      </c>
      <c r="B9" s="71">
        <v>2368</v>
      </c>
      <c r="C9" s="71">
        <v>0</v>
      </c>
      <c r="D9" s="71">
        <v>2368</v>
      </c>
      <c r="E9" s="86">
        <f t="shared" si="0"/>
        <v>62.861072902338378</v>
      </c>
    </row>
    <row r="10" spans="1:6" x14ac:dyDescent="0.2">
      <c r="A10" s="56">
        <v>2022</v>
      </c>
      <c r="B10" s="71">
        <v>2860</v>
      </c>
      <c r="C10" s="71">
        <v>0</v>
      </c>
      <c r="D10" s="71">
        <f>B10+C10</f>
        <v>2860</v>
      </c>
      <c r="E10" s="86">
        <f t="shared" si="0"/>
        <v>20.777027027027017</v>
      </c>
    </row>
    <row r="11" spans="1:6" x14ac:dyDescent="0.2">
      <c r="A11" s="56">
        <v>2023</v>
      </c>
      <c r="B11" s="71">
        <v>2663</v>
      </c>
      <c r="C11" s="71">
        <v>732</v>
      </c>
      <c r="D11" s="71">
        <v>3395</v>
      </c>
      <c r="E11" s="86">
        <f>((D11/D10)-1)*100</f>
        <v>18.706293706293707</v>
      </c>
    </row>
    <row r="12" spans="1:6" x14ac:dyDescent="0.2">
      <c r="A12" s="94">
        <v>2024</v>
      </c>
      <c r="B12" s="95">
        <v>2381</v>
      </c>
      <c r="C12" s="95">
        <v>845</v>
      </c>
      <c r="D12" s="95">
        <v>3226</v>
      </c>
      <c r="E12" s="96">
        <f>((D12/D11)-1)*100</f>
        <v>-4.9779086892489</v>
      </c>
    </row>
    <row r="13" spans="1:6" x14ac:dyDescent="0.2">
      <c r="A13" s="41" t="s">
        <v>1</v>
      </c>
      <c r="B13" s="71">
        <f>SUM(B6:B12)</f>
        <v>12921</v>
      </c>
      <c r="C13" s="71">
        <f>SUM(C6:C12)</f>
        <v>1577</v>
      </c>
      <c r="D13" s="71">
        <f>SUM(D6:D12)</f>
        <v>14498</v>
      </c>
      <c r="E13" s="72" t="s">
        <v>2</v>
      </c>
    </row>
    <row r="15" spans="1:6" x14ac:dyDescent="0.2">
      <c r="A15" s="57" t="s">
        <v>76</v>
      </c>
      <c r="F15" s="58"/>
    </row>
    <row r="16" spans="1:6" x14ac:dyDescent="0.2">
      <c r="A16" s="57" t="s">
        <v>70</v>
      </c>
      <c r="F16" s="59"/>
    </row>
    <row r="17" spans="1:6" x14ac:dyDescent="0.2">
      <c r="A17" s="57" t="s">
        <v>77</v>
      </c>
    </row>
    <row r="19" spans="1:6" x14ac:dyDescent="0.2">
      <c r="F19" s="60"/>
    </row>
    <row r="20" spans="1:6" x14ac:dyDescent="0.2">
      <c r="F20" s="60"/>
    </row>
    <row r="22" spans="1:6" ht="15" customHeight="1" x14ac:dyDescent="0.2"/>
    <row r="23" spans="1:6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activeCell="E30" sqref="E30"/>
    </sheetView>
  </sheetViews>
  <sheetFormatPr baseColWidth="10" defaultRowHeight="15" x14ac:dyDescent="0.25"/>
  <cols>
    <col min="1" max="1" width="32.5703125" style="33" customWidth="1"/>
    <col min="2" max="2" width="15.5703125" style="33" customWidth="1"/>
    <col min="3" max="5" width="15.7109375" style="33" customWidth="1"/>
    <col min="6" max="6" width="15.28515625" style="33" bestFit="1" customWidth="1"/>
    <col min="7" max="16384" width="11.42578125" style="33"/>
  </cols>
  <sheetData>
    <row r="1" spans="1:6" ht="48.75" customHeight="1" x14ac:dyDescent="0.25">
      <c r="A1" s="120" t="s">
        <v>79</v>
      </c>
      <c r="B1" s="120"/>
      <c r="C1" s="120"/>
      <c r="D1" s="120"/>
      <c r="E1" s="36"/>
      <c r="F1" s="36"/>
    </row>
    <row r="3" spans="1:6" ht="76.5" x14ac:dyDescent="0.25">
      <c r="A3" s="37" t="s">
        <v>57</v>
      </c>
      <c r="B3" s="37" t="s">
        <v>216</v>
      </c>
      <c r="C3" s="37" t="s">
        <v>78</v>
      </c>
      <c r="D3" s="37" t="s">
        <v>55</v>
      </c>
      <c r="E3" s="37" t="s">
        <v>56</v>
      </c>
    </row>
    <row r="4" spans="1:6" x14ac:dyDescent="0.25">
      <c r="A4" s="79" t="s">
        <v>27</v>
      </c>
      <c r="B4" s="80">
        <v>3963</v>
      </c>
      <c r="C4" s="80">
        <v>566.14285714285711</v>
      </c>
      <c r="D4" s="88">
        <f t="shared" ref="D4:D22" si="0">C4/E4*100000</f>
        <v>4.5963305462420481</v>
      </c>
      <c r="E4" s="81">
        <v>12317279</v>
      </c>
      <c r="F4" s="35"/>
    </row>
    <row r="5" spans="1:6" x14ac:dyDescent="0.25">
      <c r="A5" s="79" t="s">
        <v>37</v>
      </c>
      <c r="B5" s="80">
        <v>1622</v>
      </c>
      <c r="C5" s="80">
        <v>231.71428571428572</v>
      </c>
      <c r="D5" s="89">
        <f t="shared" si="0"/>
        <v>2.85560730800966</v>
      </c>
      <c r="E5" s="71">
        <v>8114361</v>
      </c>
      <c r="F5" s="35"/>
    </row>
    <row r="6" spans="1:6" x14ac:dyDescent="0.25">
      <c r="A6" s="79" t="s">
        <v>31</v>
      </c>
      <c r="B6" s="80">
        <v>1213</v>
      </c>
      <c r="C6" s="80">
        <v>173.28571428571428</v>
      </c>
      <c r="D6" s="88">
        <f t="shared" si="0"/>
        <v>2.8903632097604968</v>
      </c>
      <c r="E6" s="81">
        <v>5995292</v>
      </c>
      <c r="F6" s="35"/>
    </row>
    <row r="7" spans="1:6" x14ac:dyDescent="0.25">
      <c r="A7" s="79" t="s">
        <v>28</v>
      </c>
      <c r="B7" s="80">
        <v>1201</v>
      </c>
      <c r="C7" s="80">
        <v>171.57142857142858</v>
      </c>
      <c r="D7" s="89">
        <f t="shared" si="0"/>
        <v>6.6673620856707734</v>
      </c>
      <c r="E7" s="71">
        <v>2573303</v>
      </c>
      <c r="F7" s="35"/>
    </row>
    <row r="8" spans="1:6" x14ac:dyDescent="0.25">
      <c r="A8" s="79" t="s">
        <v>35</v>
      </c>
      <c r="B8" s="80">
        <v>1115</v>
      </c>
      <c r="C8" s="80">
        <v>159.28571428571428</v>
      </c>
      <c r="D8" s="89">
        <f t="shared" si="0"/>
        <v>2.6244270275593555</v>
      </c>
      <c r="E8" s="71">
        <v>6069352</v>
      </c>
      <c r="F8" s="35"/>
    </row>
    <row r="9" spans="1:6" x14ac:dyDescent="0.25">
      <c r="A9" s="79" t="s">
        <v>32</v>
      </c>
      <c r="B9" s="80">
        <v>1035</v>
      </c>
      <c r="C9" s="80">
        <v>147.85714285714286</v>
      </c>
      <c r="D9" s="89">
        <f t="shared" si="0"/>
        <v>2.6586857117272111</v>
      </c>
      <c r="E9" s="71">
        <v>5561287</v>
      </c>
      <c r="F9" s="35"/>
    </row>
    <row r="10" spans="1:6" x14ac:dyDescent="0.25">
      <c r="A10" s="79" t="s">
        <v>36</v>
      </c>
      <c r="B10" s="80">
        <v>974</v>
      </c>
      <c r="C10" s="82">
        <v>139.14285714285714</v>
      </c>
      <c r="D10" s="89">
        <f t="shared" si="0"/>
        <v>2.310507981547818</v>
      </c>
      <c r="E10" s="71">
        <v>6022176</v>
      </c>
      <c r="F10" s="35"/>
    </row>
    <row r="11" spans="1:6" x14ac:dyDescent="0.25">
      <c r="A11" s="79" t="s">
        <v>38</v>
      </c>
      <c r="B11" s="80">
        <v>944</v>
      </c>
      <c r="C11" s="82">
        <v>134.85714285714286</v>
      </c>
      <c r="D11" s="89">
        <f t="shared" si="0"/>
        <v>2.6299015347035568</v>
      </c>
      <c r="E11" s="71">
        <v>5127840</v>
      </c>
      <c r="F11" s="35"/>
    </row>
    <row r="12" spans="1:6" x14ac:dyDescent="0.25">
      <c r="A12" s="79" t="s">
        <v>33</v>
      </c>
      <c r="B12" s="80">
        <v>679</v>
      </c>
      <c r="C12" s="82">
        <v>97</v>
      </c>
      <c r="D12" s="89">
        <f t="shared" si="0"/>
        <v>2.5168662472408529</v>
      </c>
      <c r="E12" s="71">
        <v>3853999</v>
      </c>
      <c r="F12" s="35"/>
    </row>
    <row r="13" spans="1:6" x14ac:dyDescent="0.25">
      <c r="A13" s="79" t="s">
        <v>34</v>
      </c>
      <c r="B13" s="80">
        <v>606</v>
      </c>
      <c r="C13" s="82">
        <v>86.571428571428569</v>
      </c>
      <c r="D13" s="89">
        <f t="shared" si="0"/>
        <v>2.5502937067210212</v>
      </c>
      <c r="E13" s="71">
        <v>3394567</v>
      </c>
      <c r="F13" s="35"/>
    </row>
    <row r="14" spans="1:6" x14ac:dyDescent="0.25">
      <c r="A14" s="79" t="s">
        <v>30</v>
      </c>
      <c r="B14" s="80">
        <v>449</v>
      </c>
      <c r="C14" s="82">
        <v>64.142857142857139</v>
      </c>
      <c r="D14" s="89">
        <f t="shared" si="0"/>
        <v>1.9273891963697085</v>
      </c>
      <c r="E14" s="71">
        <v>3327966</v>
      </c>
      <c r="F14" s="35"/>
    </row>
    <row r="15" spans="1:6" x14ac:dyDescent="0.25">
      <c r="A15" s="79" t="s">
        <v>29</v>
      </c>
      <c r="B15" s="80">
        <v>393</v>
      </c>
      <c r="C15" s="82">
        <v>56.142857142857146</v>
      </c>
      <c r="D15" s="89">
        <f t="shared" si="0"/>
        <v>2.0049631255140588</v>
      </c>
      <c r="E15" s="71">
        <v>2800194</v>
      </c>
      <c r="F15" s="35"/>
    </row>
    <row r="16" spans="1:6" x14ac:dyDescent="0.25">
      <c r="A16" s="79" t="s">
        <v>7</v>
      </c>
      <c r="B16" s="80">
        <v>114</v>
      </c>
      <c r="C16" s="80">
        <v>16.285714285714285</v>
      </c>
      <c r="D16" s="88">
        <f t="shared" si="0"/>
        <v>1.8694350485290578</v>
      </c>
      <c r="E16" s="81">
        <v>871157</v>
      </c>
      <c r="F16" s="35"/>
    </row>
    <row r="17" spans="1:6" x14ac:dyDescent="0.25">
      <c r="A17" s="79" t="s">
        <v>4</v>
      </c>
      <c r="B17" s="80">
        <v>68</v>
      </c>
      <c r="C17" s="80">
        <v>9.7142857142857135</v>
      </c>
      <c r="D17" s="88">
        <f t="shared" si="0"/>
        <v>2.5276884103627788</v>
      </c>
      <c r="E17" s="81">
        <v>384315</v>
      </c>
      <c r="F17" s="35"/>
    </row>
    <row r="18" spans="1:6" x14ac:dyDescent="0.25">
      <c r="A18" s="79" t="s">
        <v>5</v>
      </c>
      <c r="B18" s="80">
        <v>52</v>
      </c>
      <c r="C18" s="80">
        <v>7.4285714285714288</v>
      </c>
      <c r="D18" s="88">
        <f t="shared" si="0"/>
        <v>2.0592077673316984</v>
      </c>
      <c r="E18" s="81">
        <v>360749</v>
      </c>
      <c r="F18" s="35"/>
    </row>
    <row r="19" spans="1:6" x14ac:dyDescent="0.25">
      <c r="A19" s="79" t="s">
        <v>6</v>
      </c>
      <c r="B19" s="80">
        <v>38</v>
      </c>
      <c r="C19" s="80">
        <v>5.4285714285714288</v>
      </c>
      <c r="D19" s="88">
        <f t="shared" si="0"/>
        <v>1.8940092487462159</v>
      </c>
      <c r="E19" s="81">
        <v>286618</v>
      </c>
      <c r="F19" s="35"/>
    </row>
    <row r="20" spans="1:6" x14ac:dyDescent="0.25">
      <c r="A20" s="79" t="s">
        <v>39</v>
      </c>
      <c r="B20" s="80">
        <v>23</v>
      </c>
      <c r="C20" s="83">
        <v>3.2857142857142856</v>
      </c>
      <c r="D20" s="89">
        <f t="shared" si="0"/>
        <v>0.94526543258839568</v>
      </c>
      <c r="E20" s="84">
        <v>347597</v>
      </c>
      <c r="F20" s="35"/>
    </row>
    <row r="21" spans="1:6" x14ac:dyDescent="0.25">
      <c r="A21" s="79" t="s">
        <v>8</v>
      </c>
      <c r="B21" s="80">
        <v>9</v>
      </c>
      <c r="C21" s="83">
        <v>1.2857142857142858</v>
      </c>
      <c r="D21" s="89">
        <f t="shared" si="0"/>
        <v>0.50121795964192994</v>
      </c>
      <c r="E21" s="84">
        <v>256518</v>
      </c>
      <c r="F21" s="35"/>
    </row>
    <row r="22" spans="1:6" x14ac:dyDescent="0.25">
      <c r="A22" s="79" t="s">
        <v>26</v>
      </c>
      <c r="B22" s="80">
        <v>14498</v>
      </c>
      <c r="C22" s="83">
        <v>2071.1428571428573</v>
      </c>
      <c r="D22" s="89">
        <f t="shared" si="0"/>
        <v>3.0608970945102545</v>
      </c>
      <c r="E22" s="71">
        <f>SUM(E4:E21)</f>
        <v>67664570</v>
      </c>
      <c r="F22" s="35"/>
    </row>
    <row r="23" spans="1:6" x14ac:dyDescent="0.25">
      <c r="A23" s="38"/>
      <c r="B23" s="38"/>
      <c r="C23" s="39"/>
      <c r="D23" s="44"/>
    </row>
    <row r="24" spans="1:6" x14ac:dyDescent="0.25">
      <c r="A24" s="57" t="s">
        <v>217</v>
      </c>
      <c r="B24" s="57"/>
      <c r="C24" s="39"/>
      <c r="D24" s="39"/>
    </row>
    <row r="25" spans="1:6" x14ac:dyDescent="0.25">
      <c r="A25" s="57" t="s">
        <v>80</v>
      </c>
      <c r="B25" s="57"/>
      <c r="C25" s="39"/>
      <c r="D25" s="39"/>
    </row>
    <row r="26" spans="1:6" x14ac:dyDescent="0.25">
      <c r="A26" s="57" t="s">
        <v>71</v>
      </c>
      <c r="B26" s="57"/>
      <c r="C26" s="39"/>
      <c r="D26" s="39"/>
    </row>
    <row r="27" spans="1:6" x14ac:dyDescent="0.25">
      <c r="A27" s="57" t="s">
        <v>81</v>
      </c>
      <c r="B27" s="57"/>
      <c r="C27" s="39"/>
      <c r="D27" s="39"/>
    </row>
    <row r="28" spans="1:6" x14ac:dyDescent="0.25">
      <c r="A28" s="40"/>
      <c r="B28" s="40"/>
      <c r="C28" s="39"/>
      <c r="D28" s="39"/>
    </row>
    <row r="29" spans="1:6" x14ac:dyDescent="0.25">
      <c r="A29" s="38"/>
      <c r="B29" s="38"/>
      <c r="C29" s="39"/>
      <c r="D29" s="39"/>
    </row>
  </sheetData>
  <sortState ref="A31:C48">
    <sortCondition descending="1" ref="B31:B48"/>
  </sortState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zoomScale="110" zoomScaleNormal="110" workbookViewId="0">
      <selection activeCell="B34" sqref="B34"/>
    </sheetView>
  </sheetViews>
  <sheetFormatPr baseColWidth="10" defaultRowHeight="12.75" x14ac:dyDescent="0.2"/>
  <cols>
    <col min="1" max="1" width="3.140625" style="54" customWidth="1"/>
    <col min="2" max="2" width="37.140625" style="54" customWidth="1"/>
    <col min="3" max="8" width="15.7109375" style="54" customWidth="1"/>
    <col min="9" max="10" width="11.42578125" style="54" customWidth="1"/>
    <col min="11" max="11" width="11.42578125" style="54"/>
    <col min="12" max="12" width="11.42578125" style="54" customWidth="1"/>
    <col min="13" max="16384" width="11.42578125" style="54"/>
  </cols>
  <sheetData>
    <row r="2" spans="2:9" x14ac:dyDescent="0.2">
      <c r="B2" s="34" t="s">
        <v>85</v>
      </c>
    </row>
    <row r="4" spans="2:9" ht="39" customHeight="1" x14ac:dyDescent="0.2">
      <c r="B4" s="97"/>
      <c r="C4" s="117" t="s">
        <v>90</v>
      </c>
      <c r="D4" s="117" t="s">
        <v>89</v>
      </c>
      <c r="E4" s="117" t="s">
        <v>91</v>
      </c>
      <c r="F4" s="117" t="s">
        <v>44</v>
      </c>
      <c r="G4" s="117" t="s">
        <v>26</v>
      </c>
      <c r="H4" s="117" t="s">
        <v>43</v>
      </c>
      <c r="I4" s="118"/>
    </row>
    <row r="5" spans="2:9" ht="12" customHeight="1" x14ac:dyDescent="0.2">
      <c r="B5" s="97" t="s">
        <v>75</v>
      </c>
      <c r="C5" s="97">
        <v>351</v>
      </c>
      <c r="D5" s="87">
        <v>13970508</v>
      </c>
      <c r="E5" s="97">
        <v>344</v>
      </c>
      <c r="F5" s="95">
        <v>13892946</v>
      </c>
      <c r="G5" s="96">
        <f t="shared" ref="G5:G12" si="0">(C5/D5)*100000</f>
        <v>2.5124354819452521</v>
      </c>
      <c r="H5" s="96">
        <f>(E5/F5)*100000</f>
        <v>2.476076708280591</v>
      </c>
      <c r="I5" s="118"/>
    </row>
    <row r="6" spans="2:9" ht="12" customHeight="1" x14ac:dyDescent="0.2">
      <c r="B6" s="97" t="s">
        <v>46</v>
      </c>
      <c r="C6" s="97">
        <v>151</v>
      </c>
      <c r="D6" s="87">
        <v>4485507</v>
      </c>
      <c r="E6" s="97">
        <v>151</v>
      </c>
      <c r="F6" s="95">
        <v>4463747</v>
      </c>
      <c r="G6" s="96">
        <f t="shared" si="0"/>
        <v>3.3663976000929217</v>
      </c>
      <c r="H6" s="96">
        <f t="shared" ref="H6:H13" si="1">(E6/F6)*100000</f>
        <v>3.3828082102323451</v>
      </c>
      <c r="I6" s="118"/>
    </row>
    <row r="7" spans="2:9" ht="12" customHeight="1" x14ac:dyDescent="0.2">
      <c r="B7" s="97" t="s">
        <v>47</v>
      </c>
      <c r="C7" s="97">
        <v>170</v>
      </c>
      <c r="D7" s="87">
        <v>4274339</v>
      </c>
      <c r="E7" s="97">
        <v>169</v>
      </c>
      <c r="F7" s="95">
        <v>4153957</v>
      </c>
      <c r="G7" s="96">
        <f t="shared" si="0"/>
        <v>3.977223144911997</v>
      </c>
      <c r="H7" s="96">
        <f t="shared" si="1"/>
        <v>4.0684099522455339</v>
      </c>
      <c r="I7" s="118"/>
    </row>
    <row r="8" spans="2:9" ht="12" customHeight="1" x14ac:dyDescent="0.2">
      <c r="B8" s="97" t="s">
        <v>48</v>
      </c>
      <c r="C8" s="97">
        <v>159</v>
      </c>
      <c r="D8" s="87">
        <v>3408058</v>
      </c>
      <c r="E8" s="97">
        <v>159</v>
      </c>
      <c r="F8" s="95">
        <v>3261884</v>
      </c>
      <c r="G8" s="96">
        <f t="shared" si="0"/>
        <v>4.6654135581025908</v>
      </c>
      <c r="H8" s="96">
        <f t="shared" si="1"/>
        <v>4.8744835806546156</v>
      </c>
      <c r="I8" s="118"/>
    </row>
    <row r="9" spans="2:9" ht="12" customHeight="1" x14ac:dyDescent="0.2">
      <c r="B9" s="97" t="s">
        <v>49</v>
      </c>
      <c r="C9" s="97">
        <v>172</v>
      </c>
      <c r="D9" s="87">
        <v>4401412</v>
      </c>
      <c r="E9" s="97">
        <v>154</v>
      </c>
      <c r="F9" s="95">
        <v>4029933</v>
      </c>
      <c r="G9" s="96">
        <f t="shared" si="0"/>
        <v>3.9078368487203647</v>
      </c>
      <c r="H9" s="96">
        <f t="shared" si="1"/>
        <v>3.821403482390402</v>
      </c>
      <c r="I9" s="118"/>
    </row>
    <row r="10" spans="2:9" ht="12" customHeight="1" x14ac:dyDescent="0.2">
      <c r="B10" s="97" t="s">
        <v>50</v>
      </c>
      <c r="C10" s="97">
        <v>237</v>
      </c>
      <c r="D10" s="87">
        <v>5113771</v>
      </c>
      <c r="E10" s="97">
        <v>231</v>
      </c>
      <c r="F10" s="95">
        <v>4953238</v>
      </c>
      <c r="G10" s="96">
        <f t="shared" si="0"/>
        <v>4.6345446442556772</v>
      </c>
      <c r="H10" s="96">
        <f t="shared" si="1"/>
        <v>4.6636160022999098</v>
      </c>
      <c r="I10" s="118"/>
    </row>
    <row r="11" spans="2:9" ht="12" customHeight="1" x14ac:dyDescent="0.2">
      <c r="B11" s="97" t="s">
        <v>51</v>
      </c>
      <c r="C11" s="97">
        <v>191</v>
      </c>
      <c r="D11" s="87">
        <v>3880454</v>
      </c>
      <c r="E11" s="97">
        <v>161</v>
      </c>
      <c r="F11" s="95">
        <v>2870512</v>
      </c>
      <c r="G11" s="96">
        <f t="shared" si="0"/>
        <v>4.9221044754041667</v>
      </c>
      <c r="H11" s="96">
        <f t="shared" si="1"/>
        <v>5.6087555112119372</v>
      </c>
      <c r="I11" s="118"/>
    </row>
    <row r="12" spans="2:9" ht="12" customHeight="1" x14ac:dyDescent="0.2">
      <c r="B12" s="97" t="s">
        <v>52</v>
      </c>
      <c r="C12" s="97">
        <v>941</v>
      </c>
      <c r="D12" s="87">
        <v>17236471</v>
      </c>
      <c r="E12" s="97">
        <v>935</v>
      </c>
      <c r="F12" s="95">
        <v>16984946</v>
      </c>
      <c r="G12" s="96">
        <f t="shared" si="0"/>
        <v>5.459354179866633</v>
      </c>
      <c r="H12" s="96">
        <f t="shared" si="1"/>
        <v>5.5048747284801491</v>
      </c>
      <c r="I12" s="118"/>
    </row>
    <row r="13" spans="2:9" ht="12" customHeight="1" x14ac:dyDescent="0.2">
      <c r="B13" s="97" t="s">
        <v>53</v>
      </c>
      <c r="C13" s="97">
        <v>854</v>
      </c>
      <c r="D13" s="87">
        <v>10894050</v>
      </c>
      <c r="E13" s="97">
        <v>854</v>
      </c>
      <c r="F13" s="95">
        <v>10894050</v>
      </c>
      <c r="G13" s="96">
        <f>(C13/D13)*100000</f>
        <v>7.8391415497450438</v>
      </c>
      <c r="H13" s="96">
        <f t="shared" si="1"/>
        <v>7.8391415497450438</v>
      </c>
      <c r="I13" s="118"/>
    </row>
    <row r="14" spans="2:9" x14ac:dyDescent="0.2">
      <c r="B14" s="97" t="s">
        <v>9</v>
      </c>
      <c r="C14" s="97">
        <v>3226</v>
      </c>
      <c r="D14" s="87">
        <f>SUM(D5:D13)</f>
        <v>67664570</v>
      </c>
      <c r="E14" s="97">
        <v>3158</v>
      </c>
      <c r="F14" s="95">
        <v>65505213</v>
      </c>
      <c r="G14" s="96">
        <f>(C14/D14)*100000</f>
        <v>4.7676354109691381</v>
      </c>
      <c r="H14" s="96">
        <f>(E14/F14)*100000</f>
        <v>4.820990353851685</v>
      </c>
      <c r="I14" s="118"/>
    </row>
    <row r="15" spans="2:9" ht="12" customHeight="1" x14ac:dyDescent="0.2">
      <c r="B15" s="73"/>
      <c r="C15" s="73"/>
      <c r="D15" s="74"/>
      <c r="E15" s="75"/>
      <c r="F15" s="76"/>
      <c r="G15" s="77"/>
      <c r="H15" s="77"/>
    </row>
    <row r="16" spans="2:9" ht="12" customHeight="1" x14ac:dyDescent="0.2">
      <c r="B16" s="64"/>
      <c r="C16" s="66"/>
      <c r="D16" s="69"/>
      <c r="E16" s="67"/>
      <c r="F16" s="68"/>
      <c r="G16" s="77"/>
      <c r="H16" s="77"/>
    </row>
    <row r="17" spans="2:8" ht="38.25" customHeight="1" x14ac:dyDescent="0.2">
      <c r="B17" s="119" t="s">
        <v>209</v>
      </c>
      <c r="C17" s="119"/>
      <c r="D17" s="119"/>
      <c r="E17" s="119"/>
      <c r="F17" s="119"/>
      <c r="G17" s="77"/>
      <c r="H17" s="77"/>
    </row>
    <row r="18" spans="2:8" x14ac:dyDescent="0.2">
      <c r="B18" s="65" t="s">
        <v>70</v>
      </c>
      <c r="C18" s="53"/>
      <c r="D18" s="53"/>
      <c r="E18" s="53"/>
      <c r="F18" s="53"/>
    </row>
    <row r="19" spans="2:8" x14ac:dyDescent="0.2">
      <c r="B19" s="65" t="s">
        <v>86</v>
      </c>
      <c r="C19" s="53"/>
      <c r="D19" s="53"/>
      <c r="E19" s="53"/>
      <c r="F19" s="53"/>
    </row>
  </sheetData>
  <mergeCells count="1">
    <mergeCell ref="B17:F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33" sqref="B33"/>
    </sheetView>
  </sheetViews>
  <sheetFormatPr baseColWidth="10" defaultRowHeight="12.75" x14ac:dyDescent="0.2"/>
  <cols>
    <col min="1" max="1" width="32.5703125" style="54" customWidth="1"/>
    <col min="2" max="3" width="11.42578125" style="54"/>
    <col min="4" max="4" width="16" style="54" customWidth="1"/>
    <col min="5" max="5" width="11.42578125" style="54"/>
    <col min="6" max="6" width="15.28515625" style="54" bestFit="1" customWidth="1"/>
    <col min="7" max="16384" width="11.42578125" style="54"/>
  </cols>
  <sheetData>
    <row r="1" spans="1:6" ht="48.75" customHeight="1" x14ac:dyDescent="0.2">
      <c r="A1" s="120" t="s">
        <v>95</v>
      </c>
      <c r="B1" s="120"/>
      <c r="C1" s="120"/>
      <c r="D1" s="120"/>
      <c r="E1" s="36"/>
      <c r="F1" s="36"/>
    </row>
    <row r="3" spans="1:6" ht="63.75" x14ac:dyDescent="0.2">
      <c r="A3" s="41" t="s">
        <v>57</v>
      </c>
      <c r="B3" s="37" t="s">
        <v>93</v>
      </c>
      <c r="C3" s="37" t="s">
        <v>55</v>
      </c>
      <c r="D3" s="37" t="s">
        <v>56</v>
      </c>
    </row>
    <row r="4" spans="1:6" x14ac:dyDescent="0.2">
      <c r="A4" s="70" t="s">
        <v>27</v>
      </c>
      <c r="B4" s="70">
        <v>903</v>
      </c>
      <c r="C4" s="86">
        <f t="shared" ref="C4:C22" si="0">B4/D4*100000</f>
        <v>7.3311646184193764</v>
      </c>
      <c r="D4" s="71">
        <v>12317279</v>
      </c>
      <c r="F4" s="62"/>
    </row>
    <row r="5" spans="1:6" x14ac:dyDescent="0.2">
      <c r="A5" s="70" t="s">
        <v>37</v>
      </c>
      <c r="B5" s="70">
        <v>353</v>
      </c>
      <c r="C5" s="86">
        <f t="shared" si="0"/>
        <v>4.3503117497483785</v>
      </c>
      <c r="D5" s="71">
        <v>8114361</v>
      </c>
      <c r="F5" s="62"/>
    </row>
    <row r="6" spans="1:6" x14ac:dyDescent="0.2">
      <c r="A6" s="70" t="s">
        <v>35</v>
      </c>
      <c r="B6" s="70">
        <v>280</v>
      </c>
      <c r="C6" s="86">
        <f t="shared" si="0"/>
        <v>4.6133425775931274</v>
      </c>
      <c r="D6" s="71">
        <v>6069352</v>
      </c>
      <c r="F6" s="62"/>
    </row>
    <row r="7" spans="1:6" x14ac:dyDescent="0.2">
      <c r="A7" s="70" t="s">
        <v>31</v>
      </c>
      <c r="B7" s="70">
        <v>266</v>
      </c>
      <c r="C7" s="86">
        <f t="shared" si="0"/>
        <v>4.4368147539769538</v>
      </c>
      <c r="D7" s="71">
        <v>5995292</v>
      </c>
      <c r="F7" s="62"/>
    </row>
    <row r="8" spans="1:6" x14ac:dyDescent="0.2">
      <c r="A8" s="97" t="s">
        <v>28</v>
      </c>
      <c r="B8" s="97">
        <v>229</v>
      </c>
      <c r="C8" s="96">
        <f t="shared" si="0"/>
        <v>8.8990686289177763</v>
      </c>
      <c r="D8" s="95">
        <v>2573303</v>
      </c>
      <c r="F8" s="62"/>
    </row>
    <row r="9" spans="1:6" x14ac:dyDescent="0.2">
      <c r="A9" s="70" t="s">
        <v>38</v>
      </c>
      <c r="B9" s="70">
        <v>214</v>
      </c>
      <c r="C9" s="86">
        <f t="shared" si="0"/>
        <v>4.1732971387562792</v>
      </c>
      <c r="D9" s="71">
        <v>5127840</v>
      </c>
      <c r="F9" s="62"/>
    </row>
    <row r="10" spans="1:6" x14ac:dyDescent="0.2">
      <c r="A10" s="70" t="s">
        <v>32</v>
      </c>
      <c r="B10" s="70">
        <v>203</v>
      </c>
      <c r="C10" s="86">
        <f t="shared" si="0"/>
        <v>3.6502341993858618</v>
      </c>
      <c r="D10" s="71">
        <v>5561287</v>
      </c>
      <c r="F10" s="62"/>
    </row>
    <row r="11" spans="1:6" x14ac:dyDescent="0.2">
      <c r="A11" s="70" t="s">
        <v>36</v>
      </c>
      <c r="B11" s="70">
        <v>199</v>
      </c>
      <c r="C11" s="86">
        <f t="shared" si="0"/>
        <v>3.3044534068748574</v>
      </c>
      <c r="D11" s="71">
        <v>6022176</v>
      </c>
      <c r="F11" s="62"/>
    </row>
    <row r="12" spans="1:6" x14ac:dyDescent="0.2">
      <c r="A12" s="70" t="s">
        <v>34</v>
      </c>
      <c r="B12" s="70">
        <v>166</v>
      </c>
      <c r="C12" s="86">
        <f t="shared" si="0"/>
        <v>4.8901671406102754</v>
      </c>
      <c r="D12" s="71">
        <v>3394567</v>
      </c>
      <c r="F12" s="62"/>
    </row>
    <row r="13" spans="1:6" x14ac:dyDescent="0.2">
      <c r="A13" s="70" t="s">
        <v>33</v>
      </c>
      <c r="B13" s="70">
        <v>150</v>
      </c>
      <c r="C13" s="86">
        <f t="shared" si="0"/>
        <v>3.8920612070734841</v>
      </c>
      <c r="D13" s="71">
        <v>3853999</v>
      </c>
      <c r="F13" s="62"/>
    </row>
    <row r="14" spans="1:6" x14ac:dyDescent="0.2">
      <c r="A14" s="70" t="s">
        <v>30</v>
      </c>
      <c r="B14" s="70">
        <v>102</v>
      </c>
      <c r="C14" s="86">
        <f t="shared" si="0"/>
        <v>3.0649351585923656</v>
      </c>
      <c r="D14" s="71">
        <v>3327966</v>
      </c>
      <c r="F14" s="62"/>
    </row>
    <row r="15" spans="1:6" x14ac:dyDescent="0.2">
      <c r="A15" s="70" t="s">
        <v>29</v>
      </c>
      <c r="B15" s="70">
        <v>88</v>
      </c>
      <c r="C15" s="86">
        <f t="shared" si="0"/>
        <v>3.1426394028413744</v>
      </c>
      <c r="D15" s="71">
        <v>2800194</v>
      </c>
      <c r="F15" s="62"/>
    </row>
    <row r="16" spans="1:6" x14ac:dyDescent="0.2">
      <c r="A16" s="70" t="s">
        <v>7</v>
      </c>
      <c r="B16" s="70">
        <v>38</v>
      </c>
      <c r="C16" s="86">
        <f t="shared" si="0"/>
        <v>4.3620151132344684</v>
      </c>
      <c r="D16" s="71">
        <v>871157</v>
      </c>
      <c r="F16" s="62"/>
    </row>
    <row r="17" spans="1:6" x14ac:dyDescent="0.2">
      <c r="A17" s="70" t="s">
        <v>5</v>
      </c>
      <c r="B17" s="70">
        <v>11</v>
      </c>
      <c r="C17" s="86">
        <f t="shared" si="0"/>
        <v>3.0492115016257841</v>
      </c>
      <c r="D17" s="71">
        <v>360749</v>
      </c>
      <c r="F17" s="62"/>
    </row>
    <row r="18" spans="1:6" x14ac:dyDescent="0.2">
      <c r="A18" s="70" t="s">
        <v>4</v>
      </c>
      <c r="B18" s="70">
        <v>10</v>
      </c>
      <c r="C18" s="86">
        <f t="shared" si="0"/>
        <v>2.6020321871381551</v>
      </c>
      <c r="D18" s="71">
        <v>384315</v>
      </c>
      <c r="F18" s="62"/>
    </row>
    <row r="19" spans="1:6" x14ac:dyDescent="0.2">
      <c r="A19" s="70" t="s">
        <v>6</v>
      </c>
      <c r="B19" s="70">
        <v>7</v>
      </c>
      <c r="C19" s="86">
        <f t="shared" si="0"/>
        <v>2.4422750839095939</v>
      </c>
      <c r="D19" s="71">
        <v>286618</v>
      </c>
      <c r="F19" s="62"/>
    </row>
    <row r="20" spans="1:6" x14ac:dyDescent="0.2">
      <c r="A20" s="70" t="s">
        <v>39</v>
      </c>
      <c r="B20" s="72">
        <v>5</v>
      </c>
      <c r="C20" s="86">
        <f t="shared" si="0"/>
        <v>1.4384473974171237</v>
      </c>
      <c r="D20" s="84">
        <v>347597</v>
      </c>
      <c r="F20" s="62"/>
    </row>
    <row r="21" spans="1:6" x14ac:dyDescent="0.2">
      <c r="A21" s="70" t="s">
        <v>8</v>
      </c>
      <c r="B21" s="72">
        <v>2</v>
      </c>
      <c r="C21" s="86">
        <f t="shared" si="0"/>
        <v>0.77967238166522423</v>
      </c>
      <c r="D21" s="84">
        <v>256518</v>
      </c>
      <c r="F21" s="62"/>
    </row>
    <row r="22" spans="1:6" x14ac:dyDescent="0.2">
      <c r="A22" s="85" t="s">
        <v>26</v>
      </c>
      <c r="B22" s="86">
        <f>SUM(B4:B21)</f>
        <v>3226</v>
      </c>
      <c r="C22" s="86">
        <f t="shared" si="0"/>
        <v>4.7676354109691381</v>
      </c>
      <c r="D22" s="71">
        <f>SUM(D4:D21)</f>
        <v>67664570</v>
      </c>
    </row>
    <row r="23" spans="1:6" x14ac:dyDescent="0.2">
      <c r="A23" s="43" t="s">
        <v>94</v>
      </c>
      <c r="B23" s="39"/>
      <c r="C23" s="39"/>
      <c r="D23" s="39"/>
    </row>
    <row r="24" spans="1:6" ht="26.25" customHeight="1" x14ac:dyDescent="0.2">
      <c r="A24" s="43" t="s">
        <v>211</v>
      </c>
      <c r="B24" s="98"/>
      <c r="C24" s="98"/>
      <c r="D24" s="99"/>
    </row>
    <row r="25" spans="1:6" x14ac:dyDescent="0.2">
      <c r="A25" s="43" t="s">
        <v>96</v>
      </c>
      <c r="B25" s="39"/>
      <c r="C25" s="39"/>
      <c r="D25" s="39"/>
    </row>
    <row r="26" spans="1:6" x14ac:dyDescent="0.2">
      <c r="A26" s="43" t="s">
        <v>71</v>
      </c>
      <c r="B26" s="39"/>
      <c r="C26" s="39"/>
      <c r="D26" s="39"/>
    </row>
    <row r="27" spans="1:6" x14ac:dyDescent="0.2">
      <c r="A27" s="61" t="s">
        <v>82</v>
      </c>
      <c r="B27" s="39"/>
      <c r="C27" s="39"/>
      <c r="D27" s="39"/>
    </row>
    <row r="28" spans="1:6" x14ac:dyDescent="0.2">
      <c r="A28" s="63"/>
      <c r="B28" s="39"/>
      <c r="C28" s="39"/>
      <c r="D28" s="39"/>
    </row>
    <row r="29" spans="1:6" x14ac:dyDescent="0.2">
      <c r="A29" s="38"/>
      <c r="B29" s="39"/>
      <c r="C29" s="39"/>
      <c r="D29" s="39"/>
    </row>
  </sheetData>
  <sortState ref="A4:D21">
    <sortCondition descending="1" ref="B4:B21"/>
  </sortState>
  <mergeCells count="1">
    <mergeCell ref="A1:D1"/>
  </mergeCells>
  <pageMargins left="0.7" right="0.7" top="0.75" bottom="0.75" header="0.3" footer="0.3"/>
  <pageSetup paperSize="9" orientation="portrait" r:id="rId1"/>
  <ignoredErrors>
    <ignoredError sqref="C2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topLeftCell="B9" zoomScale="115" zoomScaleNormal="115" workbookViewId="0">
      <selection activeCell="B50" sqref="B50"/>
    </sheetView>
  </sheetViews>
  <sheetFormatPr baseColWidth="10" defaultRowHeight="15" x14ac:dyDescent="0.25"/>
  <cols>
    <col min="1" max="1" width="4.140625" style="2" customWidth="1"/>
    <col min="2" max="2" width="115" style="2" customWidth="1"/>
    <col min="3" max="16384" width="11.42578125" style="2"/>
  </cols>
  <sheetData>
    <row r="2" spans="2:9" x14ac:dyDescent="0.25">
      <c r="B2" s="1" t="s">
        <v>97</v>
      </c>
    </row>
    <row r="4" spans="2:9" x14ac:dyDescent="0.25">
      <c r="B4" s="122"/>
      <c r="C4" s="121">
        <v>2023</v>
      </c>
      <c r="D4" s="121"/>
      <c r="E4" s="121">
        <v>2024</v>
      </c>
      <c r="F4" s="121"/>
    </row>
    <row r="5" spans="2:9" x14ac:dyDescent="0.25">
      <c r="B5" s="122"/>
      <c r="C5" s="6" t="s">
        <v>12</v>
      </c>
      <c r="D5" s="6" t="s">
        <v>13</v>
      </c>
      <c r="E5" s="6" t="s">
        <v>12</v>
      </c>
      <c r="F5" s="6" t="s">
        <v>14</v>
      </c>
    </row>
    <row r="6" spans="2:9" x14ac:dyDescent="0.25">
      <c r="B6" s="3" t="s">
        <v>59</v>
      </c>
      <c r="C6" s="7">
        <v>2663</v>
      </c>
      <c r="D6" s="8">
        <f>C6/$C$15*100</f>
        <v>78.43888070692195</v>
      </c>
      <c r="E6" s="7">
        <v>2381</v>
      </c>
      <c r="F6" s="8">
        <f>E6/$E$15*100</f>
        <v>73.806571605703652</v>
      </c>
    </row>
    <row r="7" spans="2:9" x14ac:dyDescent="0.25">
      <c r="B7" s="3" t="s">
        <v>58</v>
      </c>
      <c r="C7" s="7">
        <v>97</v>
      </c>
      <c r="D7" s="8">
        <f t="shared" ref="D7:D14" si="0">C7/$C$15*100</f>
        <v>2.8571428571428572</v>
      </c>
      <c r="E7" s="7">
        <v>98</v>
      </c>
      <c r="F7" s="8">
        <f t="shared" ref="F7:F14" si="1">E7/$E$15*100</f>
        <v>3.037817730936144</v>
      </c>
    </row>
    <row r="8" spans="2:9" x14ac:dyDescent="0.25">
      <c r="B8" s="16" t="s">
        <v>62</v>
      </c>
      <c r="C8" s="20">
        <v>181</v>
      </c>
      <c r="D8" s="18">
        <f t="shared" si="0"/>
        <v>5.3313696612665682</v>
      </c>
      <c r="E8" s="7">
        <v>273</v>
      </c>
      <c r="F8" s="8">
        <f t="shared" si="1"/>
        <v>8.4624922504649724</v>
      </c>
    </row>
    <row r="9" spans="2:9" x14ac:dyDescent="0.25">
      <c r="B9" s="3" t="s">
        <v>61</v>
      </c>
      <c r="C9" s="7">
        <v>55</v>
      </c>
      <c r="D9" s="8">
        <f t="shared" si="0"/>
        <v>1.6200294550810017</v>
      </c>
      <c r="E9" s="7">
        <v>36</v>
      </c>
      <c r="F9" s="8">
        <f>E9/$E$15*100</f>
        <v>1.1159330440173589</v>
      </c>
    </row>
    <row r="10" spans="2:9" x14ac:dyDescent="0.25">
      <c r="B10" s="3" t="s">
        <v>60</v>
      </c>
      <c r="C10" s="7">
        <v>80</v>
      </c>
      <c r="D10" s="8">
        <f t="shared" si="0"/>
        <v>2.3564064801178204</v>
      </c>
      <c r="E10" s="7">
        <v>85</v>
      </c>
      <c r="F10" s="8">
        <f t="shared" si="1"/>
        <v>2.6348419094854312</v>
      </c>
    </row>
    <row r="11" spans="2:9" x14ac:dyDescent="0.25">
      <c r="B11" s="3" t="s">
        <v>66</v>
      </c>
      <c r="C11" s="7">
        <v>86</v>
      </c>
      <c r="D11" s="8">
        <f t="shared" si="0"/>
        <v>2.5331369661266567</v>
      </c>
      <c r="E11" s="7">
        <v>90</v>
      </c>
      <c r="F11" s="8">
        <f t="shared" si="1"/>
        <v>2.7898326100433977</v>
      </c>
    </row>
    <row r="12" spans="2:9" x14ac:dyDescent="0.25">
      <c r="B12" s="3" t="s">
        <v>63</v>
      </c>
      <c r="C12" s="7">
        <v>73</v>
      </c>
      <c r="D12" s="8">
        <f t="shared" si="0"/>
        <v>2.150220913107511</v>
      </c>
      <c r="E12" s="7">
        <v>88</v>
      </c>
      <c r="F12" s="8">
        <f t="shared" si="1"/>
        <v>2.7278363298202111</v>
      </c>
      <c r="I12" s="30"/>
    </row>
    <row r="13" spans="2:9" s="100" customFormat="1" x14ac:dyDescent="0.25">
      <c r="B13" s="16" t="s">
        <v>64</v>
      </c>
      <c r="C13" s="20">
        <v>152</v>
      </c>
      <c r="D13" s="18">
        <f t="shared" si="0"/>
        <v>4.4771723122238587</v>
      </c>
      <c r="E13" s="20">
        <v>158</v>
      </c>
      <c r="F13" s="18">
        <f t="shared" si="1"/>
        <v>4.8977061376317428</v>
      </c>
    </row>
    <row r="14" spans="2:9" x14ac:dyDescent="0.25">
      <c r="B14" s="12" t="s">
        <v>65</v>
      </c>
      <c r="C14" s="7">
        <v>8</v>
      </c>
      <c r="D14" s="8">
        <f t="shared" si="0"/>
        <v>0.23564064801178203</v>
      </c>
      <c r="E14" s="7">
        <v>17</v>
      </c>
      <c r="F14" s="8">
        <f t="shared" si="1"/>
        <v>0.52696838189708617</v>
      </c>
    </row>
    <row r="15" spans="2:9" x14ac:dyDescent="0.25">
      <c r="B15" s="9" t="s">
        <v>1</v>
      </c>
      <c r="C15" s="7">
        <v>3395</v>
      </c>
      <c r="D15" s="8">
        <v>100</v>
      </c>
      <c r="E15" s="7">
        <f>SUM(E6:E14)</f>
        <v>3226</v>
      </c>
      <c r="F15" s="8">
        <v>100</v>
      </c>
    </row>
    <row r="16" spans="2:9" ht="25.5" customHeight="1" x14ac:dyDescent="0.25">
      <c r="B16" s="43" t="s">
        <v>212</v>
      </c>
    </row>
    <row r="17" spans="2:9" x14ac:dyDescent="0.25">
      <c r="B17" s="43" t="s">
        <v>210</v>
      </c>
    </row>
    <row r="18" spans="2:9" x14ac:dyDescent="0.25">
      <c r="B18" s="43" t="s">
        <v>71</v>
      </c>
    </row>
    <row r="19" spans="2:9" x14ac:dyDescent="0.25">
      <c r="B19" s="61" t="s">
        <v>84</v>
      </c>
    </row>
    <row r="22" spans="2:9" x14ac:dyDescent="0.25">
      <c r="G22" s="90"/>
      <c r="H22" s="90"/>
      <c r="I22" s="30"/>
    </row>
  </sheetData>
  <mergeCells count="3">
    <mergeCell ref="C4:D4"/>
    <mergeCell ref="E4:F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"/>
  <sheetViews>
    <sheetView zoomScaleNormal="100" workbookViewId="0">
      <selection activeCell="K28" sqref="K28"/>
    </sheetView>
  </sheetViews>
  <sheetFormatPr baseColWidth="10" defaultRowHeight="15" x14ac:dyDescent="0.25"/>
  <cols>
    <col min="1" max="1" width="3.28515625" style="2" customWidth="1"/>
    <col min="2" max="2" width="28.140625" style="2" customWidth="1"/>
    <col min="3" max="3" width="19.42578125" style="2" customWidth="1"/>
    <col min="4" max="4" width="21.140625" style="2" customWidth="1"/>
    <col min="5" max="5" width="16.7109375" style="2" customWidth="1"/>
    <col min="6" max="16384" width="11.42578125" style="2"/>
  </cols>
  <sheetData>
    <row r="2" spans="2:4" x14ac:dyDescent="0.25">
      <c r="B2" s="22" t="s">
        <v>98</v>
      </c>
    </row>
    <row r="3" spans="2:4" x14ac:dyDescent="0.25">
      <c r="C3" s="122" t="s">
        <v>41</v>
      </c>
      <c r="D3" s="122"/>
    </row>
    <row r="4" spans="2:4" ht="15" customHeight="1" x14ac:dyDescent="0.25">
      <c r="B4" s="32" t="s">
        <v>69</v>
      </c>
      <c r="C4" s="17" t="s">
        <v>67</v>
      </c>
      <c r="D4" s="17" t="s">
        <v>68</v>
      </c>
    </row>
    <row r="5" spans="2:4" x14ac:dyDescent="0.25">
      <c r="B5" s="32" t="s">
        <v>18</v>
      </c>
      <c r="C5" s="78">
        <f>15.63/100</f>
        <v>0.15629999999999999</v>
      </c>
      <c r="D5" s="78">
        <f>35.02/100</f>
        <v>0.35020000000000001</v>
      </c>
    </row>
    <row r="6" spans="2:4" x14ac:dyDescent="0.25">
      <c r="B6" s="32" t="s">
        <v>17</v>
      </c>
      <c r="C6" s="78">
        <f>38.04/100</f>
        <v>0.38040000000000002</v>
      </c>
      <c r="D6" s="78">
        <f>33.39/100</f>
        <v>0.33390000000000003</v>
      </c>
    </row>
    <row r="7" spans="2:4" x14ac:dyDescent="0.25">
      <c r="B7" s="32" t="s">
        <v>16</v>
      </c>
      <c r="C7" s="78">
        <f>28.77/100</f>
        <v>0.28770000000000001</v>
      </c>
      <c r="D7" s="78">
        <f>20.04/100</f>
        <v>0.20039999999999999</v>
      </c>
    </row>
    <row r="8" spans="2:4" x14ac:dyDescent="0.25">
      <c r="B8" s="32" t="s">
        <v>15</v>
      </c>
      <c r="C8" s="78">
        <f>13.15/100</f>
        <v>0.13150000000000001</v>
      </c>
      <c r="D8" s="78">
        <f>9.39/100</f>
        <v>9.3900000000000011E-2</v>
      </c>
    </row>
    <row r="9" spans="2:4" x14ac:dyDescent="0.25">
      <c r="B9" s="32" t="s">
        <v>92</v>
      </c>
      <c r="C9" s="78">
        <f>4.42/100</f>
        <v>4.4199999999999996E-2</v>
      </c>
      <c r="D9" s="78">
        <f>2.17/100</f>
        <v>2.1700000000000001E-2</v>
      </c>
    </row>
    <row r="10" spans="2:4" x14ac:dyDescent="0.25">
      <c r="B10" s="101" t="s">
        <v>99</v>
      </c>
    </row>
    <row r="11" spans="2:4" ht="19.5" customHeight="1" x14ac:dyDescent="0.25">
      <c r="B11" s="46" t="s">
        <v>100</v>
      </c>
      <c r="C11" s="23"/>
      <c r="D11" s="23"/>
    </row>
    <row r="12" spans="2:4" x14ac:dyDescent="0.25">
      <c r="B12" s="48" t="s">
        <v>74</v>
      </c>
    </row>
    <row r="13" spans="2:4" x14ac:dyDescent="0.25">
      <c r="B13" s="47" t="s">
        <v>215</v>
      </c>
    </row>
    <row r="15" spans="2:4" ht="15.75" customHeight="1" x14ac:dyDescent="0.25"/>
    <row r="16" spans="2:4" ht="15" customHeight="1" x14ac:dyDescent="0.25">
      <c r="B16" s="2" t="s">
        <v>41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mergeCells count="1">
    <mergeCell ref="C3:D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zoomScaleNormal="100" workbookViewId="0">
      <selection activeCell="K11" sqref="K11:K12"/>
    </sheetView>
  </sheetViews>
  <sheetFormatPr baseColWidth="10" defaultRowHeight="15" x14ac:dyDescent="0.25"/>
  <cols>
    <col min="1" max="1" width="3.28515625" style="2" customWidth="1"/>
    <col min="2" max="2" width="28.140625" style="2" customWidth="1"/>
    <col min="3" max="3" width="16.7109375" style="2" customWidth="1"/>
    <col min="4" max="4" width="22.85546875" style="2" customWidth="1"/>
    <col min="5" max="5" width="16.7109375" style="2" customWidth="1"/>
    <col min="6" max="16384" width="11.42578125" style="2"/>
  </cols>
  <sheetData>
    <row r="2" spans="2:4" x14ac:dyDescent="0.25">
      <c r="B2" s="22" t="s">
        <v>101</v>
      </c>
    </row>
    <row r="3" spans="2:4" x14ac:dyDescent="0.25">
      <c r="C3" s="122" t="s">
        <v>42</v>
      </c>
      <c r="D3" s="122"/>
    </row>
    <row r="4" spans="2:4" ht="15" customHeight="1" x14ac:dyDescent="0.25">
      <c r="B4" s="32" t="s">
        <v>69</v>
      </c>
      <c r="C4" s="17" t="s">
        <v>67</v>
      </c>
      <c r="D4" s="17" t="s">
        <v>68</v>
      </c>
    </row>
    <row r="5" spans="2:4" x14ac:dyDescent="0.25">
      <c r="B5" s="32" t="s">
        <v>18</v>
      </c>
      <c r="C5" s="21">
        <f>5.83/100</f>
        <v>5.8299999999999998E-2</v>
      </c>
      <c r="D5" s="21">
        <f>18.52/100</f>
        <v>0.1852</v>
      </c>
    </row>
    <row r="6" spans="2:4" x14ac:dyDescent="0.25">
      <c r="B6" s="32" t="s">
        <v>17</v>
      </c>
      <c r="C6" s="21">
        <f>29.7/100</f>
        <v>0.29699999999999999</v>
      </c>
      <c r="D6" s="21">
        <f>22.22/100</f>
        <v>0.22219999999999998</v>
      </c>
    </row>
    <row r="7" spans="2:4" x14ac:dyDescent="0.25">
      <c r="B7" s="32" t="s">
        <v>16</v>
      </c>
      <c r="C7" s="21">
        <f>35.9/100</f>
        <v>0.35899999999999999</v>
      </c>
      <c r="D7" s="21">
        <f>28.81/100</f>
        <v>0.28809999999999997</v>
      </c>
    </row>
    <row r="8" spans="2:4" x14ac:dyDescent="0.25">
      <c r="B8" s="32" t="s">
        <v>15</v>
      </c>
      <c r="C8" s="21">
        <f>22.74/100</f>
        <v>0.22739999999999999</v>
      </c>
      <c r="D8" s="21">
        <f>23.87/100</f>
        <v>0.23870000000000002</v>
      </c>
    </row>
    <row r="9" spans="2:4" x14ac:dyDescent="0.25">
      <c r="B9" s="32" t="s">
        <v>40</v>
      </c>
      <c r="C9" s="21">
        <f>5.83/100</f>
        <v>5.8299999999999998E-2</v>
      </c>
      <c r="D9" s="21">
        <f>6.58/100</f>
        <v>6.5799999999999997E-2</v>
      </c>
    </row>
    <row r="10" spans="2:4" x14ac:dyDescent="0.25">
      <c r="B10" s="46" t="s">
        <v>99</v>
      </c>
    </row>
    <row r="11" spans="2:4" x14ac:dyDescent="0.25">
      <c r="B11" s="46" t="s">
        <v>102</v>
      </c>
    </row>
    <row r="12" spans="2:4" x14ac:dyDescent="0.25">
      <c r="B12" s="48" t="s">
        <v>74</v>
      </c>
    </row>
    <row r="13" spans="2:4" x14ac:dyDescent="0.25">
      <c r="B13" s="47" t="s">
        <v>218</v>
      </c>
    </row>
    <row r="14" spans="2:4" x14ac:dyDescent="0.25">
      <c r="B14" s="10"/>
    </row>
    <row r="15" spans="2:4" x14ac:dyDescent="0.25">
      <c r="B15" s="2" t="s">
        <v>42</v>
      </c>
    </row>
    <row r="16" spans="2:4" ht="15.75" customHeight="1" x14ac:dyDescent="0.25">
      <c r="C16" s="2" t="s">
        <v>0</v>
      </c>
    </row>
    <row r="17" spans="3:7" ht="15" customHeight="1" x14ac:dyDescent="0.25"/>
    <row r="18" spans="3:7" ht="15" customHeight="1" x14ac:dyDescent="0.25"/>
    <row r="19" spans="3:7" ht="15" customHeight="1" x14ac:dyDescent="0.25"/>
    <row r="20" spans="3:7" ht="15" customHeight="1" x14ac:dyDescent="0.25"/>
    <row r="21" spans="3:7" ht="15" customHeight="1" x14ac:dyDescent="0.25">
      <c r="C21" s="19"/>
    </row>
    <row r="22" spans="3:7" ht="15" customHeight="1" x14ac:dyDescent="0.25">
      <c r="C22" s="14"/>
    </row>
    <row r="23" spans="3:7" x14ac:dyDescent="0.25">
      <c r="C23" s="14"/>
    </row>
    <row r="24" spans="3:7" x14ac:dyDescent="0.25">
      <c r="C24" s="14"/>
    </row>
    <row r="25" spans="3:7" x14ac:dyDescent="0.25">
      <c r="C25" s="14"/>
    </row>
    <row r="26" spans="3:7" ht="15" customHeight="1" x14ac:dyDescent="0.25">
      <c r="C26" s="14"/>
    </row>
    <row r="27" spans="3:7" ht="15" customHeight="1" x14ac:dyDescent="0.25">
      <c r="C27" s="14"/>
    </row>
    <row r="28" spans="3:7" ht="15" customHeight="1" x14ac:dyDescent="0.25"/>
    <row r="29" spans="3:7" ht="15" customHeight="1" x14ac:dyDescent="0.25"/>
    <row r="30" spans="3:7" ht="15" customHeight="1" x14ac:dyDescent="0.25">
      <c r="G30" s="30"/>
    </row>
    <row r="31" spans="3:7" ht="15" customHeight="1" x14ac:dyDescent="0.25"/>
    <row r="32" spans="3:7" ht="15" customHeight="1" x14ac:dyDescent="0.25"/>
  </sheetData>
  <mergeCells count="1">
    <mergeCell ref="C3:D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topLeftCell="B1" workbookViewId="0">
      <selection activeCell="D17" sqref="D17"/>
    </sheetView>
  </sheetViews>
  <sheetFormatPr baseColWidth="10" defaultRowHeight="15" x14ac:dyDescent="0.25"/>
  <cols>
    <col min="1" max="1" width="3.5703125" style="2" customWidth="1"/>
    <col min="2" max="2" width="64.140625" style="2" customWidth="1"/>
    <col min="3" max="7" width="11.42578125" style="2"/>
    <col min="8" max="8" width="10" style="2" customWidth="1"/>
    <col min="9" max="9" width="37.42578125" style="2" customWidth="1"/>
    <col min="10" max="16384" width="11.42578125" style="2"/>
  </cols>
  <sheetData>
    <row r="2" spans="2:3" x14ac:dyDescent="0.25">
      <c r="B2" s="11" t="s">
        <v>87</v>
      </c>
    </row>
    <row r="4" spans="2:3" ht="15" customHeight="1" x14ac:dyDescent="0.25">
      <c r="B4" s="3"/>
      <c r="C4" s="4" t="s">
        <v>11</v>
      </c>
    </row>
    <row r="5" spans="2:3" ht="30" x14ac:dyDescent="0.25">
      <c r="B5" s="12" t="s">
        <v>20</v>
      </c>
      <c r="C5" s="42">
        <v>76</v>
      </c>
    </row>
    <row r="6" spans="2:3" ht="30" x14ac:dyDescent="0.25">
      <c r="B6" s="12" t="s">
        <v>21</v>
      </c>
      <c r="C6" s="42">
        <v>79</v>
      </c>
    </row>
    <row r="7" spans="2:3" x14ac:dyDescent="0.25">
      <c r="B7" s="3" t="s">
        <v>19</v>
      </c>
      <c r="C7" s="49">
        <v>54</v>
      </c>
    </row>
    <row r="8" spans="2:3" x14ac:dyDescent="0.25">
      <c r="B8" s="29"/>
      <c r="C8" s="50"/>
    </row>
    <row r="9" spans="2:3" x14ac:dyDescent="0.25">
      <c r="B9" s="3" t="s">
        <v>22</v>
      </c>
      <c r="C9" s="42">
        <v>1420</v>
      </c>
    </row>
    <row r="10" spans="2:3" x14ac:dyDescent="0.25">
      <c r="C10" s="51"/>
    </row>
    <row r="11" spans="2:3" ht="30" x14ac:dyDescent="0.25">
      <c r="B11" s="12" t="s">
        <v>23</v>
      </c>
      <c r="C11" s="52">
        <v>0.14718309859154929</v>
      </c>
    </row>
    <row r="13" spans="2:3" x14ac:dyDescent="0.25">
      <c r="B13" s="45" t="s">
        <v>72</v>
      </c>
    </row>
    <row r="14" spans="2:3" x14ac:dyDescent="0.25">
      <c r="B14" s="45" t="s">
        <v>84</v>
      </c>
    </row>
    <row r="16" spans="2:3" ht="15" customHeight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C26" sqref="C26"/>
    </sheetView>
  </sheetViews>
  <sheetFormatPr baseColWidth="10" defaultRowHeight="15" x14ac:dyDescent="0.25"/>
  <cols>
    <col min="1" max="1" width="4.85546875" style="2" customWidth="1"/>
    <col min="2" max="2" width="88.7109375" style="2" customWidth="1"/>
    <col min="3" max="16384" width="11.42578125" style="2"/>
  </cols>
  <sheetData>
    <row r="2" spans="2:5" x14ac:dyDescent="0.25">
      <c r="B2" s="11" t="s">
        <v>88</v>
      </c>
    </row>
    <row r="3" spans="2:5" x14ac:dyDescent="0.25">
      <c r="B3" s="13"/>
    </row>
    <row r="4" spans="2:5" ht="30" customHeight="1" x14ac:dyDescent="0.25">
      <c r="B4" s="25"/>
      <c r="C4" s="15" t="s">
        <v>24</v>
      </c>
      <c r="D4" s="15" t="s">
        <v>25</v>
      </c>
    </row>
    <row r="5" spans="2:5" ht="15" customHeight="1" x14ac:dyDescent="0.25">
      <c r="B5" s="26" t="s">
        <v>10</v>
      </c>
      <c r="C5" s="27">
        <v>12</v>
      </c>
      <c r="D5" s="91">
        <f>C5/$C$14*100</f>
        <v>1.9138755980861244</v>
      </c>
      <c r="E5" s="14"/>
    </row>
    <row r="6" spans="2:5" ht="15" customHeight="1" x14ac:dyDescent="0.25">
      <c r="B6" s="26" t="s">
        <v>46</v>
      </c>
      <c r="C6" s="28">
        <v>6</v>
      </c>
      <c r="D6" s="92">
        <f t="shared" ref="D6:D14" si="0">C6/$C$14*100</f>
        <v>0.9569377990430622</v>
      </c>
      <c r="E6" s="14"/>
    </row>
    <row r="7" spans="2:5" ht="15" customHeight="1" x14ac:dyDescent="0.25">
      <c r="B7" s="26" t="s">
        <v>47</v>
      </c>
      <c r="C7" s="28">
        <v>5</v>
      </c>
      <c r="D7" s="92">
        <f t="shared" si="0"/>
        <v>0.79744816586921841</v>
      </c>
      <c r="E7" s="14"/>
    </row>
    <row r="8" spans="2:5" ht="15" customHeight="1" x14ac:dyDescent="0.25">
      <c r="B8" s="26" t="s">
        <v>48</v>
      </c>
      <c r="C8" s="27">
        <v>21</v>
      </c>
      <c r="D8" s="91">
        <f t="shared" si="0"/>
        <v>3.3492822966507179</v>
      </c>
      <c r="E8" s="14"/>
    </row>
    <row r="9" spans="2:5" ht="15" customHeight="1" x14ac:dyDescent="0.25">
      <c r="B9" s="26" t="s">
        <v>49</v>
      </c>
      <c r="C9" s="27">
        <v>57</v>
      </c>
      <c r="D9" s="91">
        <f t="shared" si="0"/>
        <v>9.0909090909090917</v>
      </c>
      <c r="E9" s="14"/>
    </row>
    <row r="10" spans="2:5" ht="15" customHeight="1" x14ac:dyDescent="0.25">
      <c r="B10" s="26" t="s">
        <v>50</v>
      </c>
      <c r="C10" s="27">
        <v>95</v>
      </c>
      <c r="D10" s="91">
        <f t="shared" si="0"/>
        <v>15.151515151515152</v>
      </c>
      <c r="E10" s="14"/>
    </row>
    <row r="11" spans="2:5" ht="15" customHeight="1" x14ac:dyDescent="0.25">
      <c r="B11" s="26" t="s">
        <v>51</v>
      </c>
      <c r="C11" s="27">
        <v>71</v>
      </c>
      <c r="D11" s="91">
        <f t="shared" si="0"/>
        <v>11.323763955342903</v>
      </c>
      <c r="E11" s="14"/>
    </row>
    <row r="12" spans="2:5" ht="15" customHeight="1" x14ac:dyDescent="0.25">
      <c r="B12" s="26" t="s">
        <v>52</v>
      </c>
      <c r="C12" s="27">
        <v>234</v>
      </c>
      <c r="D12" s="91">
        <f t="shared" si="0"/>
        <v>37.320574162679428</v>
      </c>
      <c r="E12" s="14"/>
    </row>
    <row r="13" spans="2:5" ht="15" customHeight="1" x14ac:dyDescent="0.25">
      <c r="B13" s="5" t="s">
        <v>53</v>
      </c>
      <c r="C13" s="27">
        <v>124</v>
      </c>
      <c r="D13" s="91">
        <f t="shared" si="0"/>
        <v>19.776714513556616</v>
      </c>
      <c r="E13" s="14"/>
    </row>
    <row r="14" spans="2:5" ht="15" customHeight="1" x14ac:dyDescent="0.25">
      <c r="B14" s="3" t="s">
        <v>1</v>
      </c>
      <c r="C14" s="31">
        <f>SUM(C5:C13)+C15</f>
        <v>627</v>
      </c>
      <c r="D14" s="3">
        <f t="shared" si="0"/>
        <v>100</v>
      </c>
    </row>
    <row r="15" spans="2:5" ht="15" customHeight="1" x14ac:dyDescent="0.25">
      <c r="B15" s="5" t="s">
        <v>54</v>
      </c>
      <c r="C15" s="27">
        <v>2</v>
      </c>
      <c r="D15" s="24" t="s">
        <v>2</v>
      </c>
      <c r="E15" s="14"/>
    </row>
    <row r="16" spans="2:5" ht="15" customHeight="1" x14ac:dyDescent="0.25">
      <c r="B16" s="46" t="s">
        <v>73</v>
      </c>
    </row>
    <row r="17" spans="2:2" x14ac:dyDescent="0.25">
      <c r="B17" s="47" t="s">
        <v>214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4"/>
  <sheetViews>
    <sheetView topLeftCell="A73" zoomScale="90" zoomScaleNormal="90" workbookViewId="0">
      <selection activeCell="L93" sqref="L93:L94"/>
    </sheetView>
  </sheetViews>
  <sheetFormatPr baseColWidth="10" defaultRowHeight="15" x14ac:dyDescent="0.25"/>
  <cols>
    <col min="1" max="1" width="4" style="2" customWidth="1"/>
    <col min="2" max="2" width="20.85546875" style="2" customWidth="1"/>
    <col min="3" max="3" width="25.140625" style="2" customWidth="1"/>
    <col min="4" max="5" width="16.85546875" style="2" customWidth="1"/>
    <col min="6" max="6" width="11.42578125" style="2"/>
    <col min="7" max="7" width="19.85546875" style="2" customWidth="1"/>
    <col min="8" max="16384" width="11.42578125" style="2"/>
  </cols>
  <sheetData>
    <row r="1" spans="2:8" x14ac:dyDescent="0.25">
      <c r="F1" s="100"/>
    </row>
    <row r="2" spans="2:8" ht="41.25" customHeight="1" x14ac:dyDescent="0.25">
      <c r="B2" s="123" t="s">
        <v>103</v>
      </c>
      <c r="C2" s="123"/>
      <c r="D2" s="123"/>
      <c r="E2" s="123"/>
      <c r="F2" s="123"/>
      <c r="G2" s="123"/>
    </row>
    <row r="3" spans="2:8" x14ac:dyDescent="0.25">
      <c r="F3" s="100"/>
    </row>
    <row r="4" spans="2:8" ht="60" x14ac:dyDescent="0.25">
      <c r="B4" s="102" t="s">
        <v>104</v>
      </c>
      <c r="C4" s="102" t="s">
        <v>105</v>
      </c>
      <c r="D4" s="102" t="s">
        <v>213</v>
      </c>
      <c r="E4" s="103" t="s">
        <v>106</v>
      </c>
      <c r="F4" s="37" t="s">
        <v>56</v>
      </c>
      <c r="G4" s="102" t="s">
        <v>107</v>
      </c>
      <c r="H4" s="104"/>
    </row>
    <row r="5" spans="2:8" x14ac:dyDescent="0.25">
      <c r="B5" s="105">
        <v>1</v>
      </c>
      <c r="C5" s="105" t="s">
        <v>170</v>
      </c>
      <c r="D5" s="105">
        <v>105</v>
      </c>
      <c r="E5" s="106">
        <f>D5/7</f>
        <v>15</v>
      </c>
      <c r="F5" s="107">
        <v>663202</v>
      </c>
      <c r="G5" s="108">
        <f>(E5/F5)*100000</f>
        <v>2.2617543372909008</v>
      </c>
      <c r="H5" s="109"/>
    </row>
    <row r="6" spans="2:8" x14ac:dyDescent="0.25">
      <c r="B6" s="105">
        <v>2</v>
      </c>
      <c r="C6" s="105" t="s">
        <v>192</v>
      </c>
      <c r="D6" s="105">
        <v>50</v>
      </c>
      <c r="E6" s="106">
        <f t="shared" ref="E6:E69" si="0">D6/7</f>
        <v>7.1428571428571432</v>
      </c>
      <c r="F6" s="107">
        <v>527468</v>
      </c>
      <c r="G6" s="108">
        <f t="shared" ref="G5:G36" si="1">(E6/F6)*100000</f>
        <v>1.3541782900303228</v>
      </c>
    </row>
    <row r="7" spans="2:8" x14ac:dyDescent="0.25">
      <c r="B7" s="105">
        <v>3</v>
      </c>
      <c r="C7" s="105" t="s">
        <v>135</v>
      </c>
      <c r="D7" s="105">
        <v>68</v>
      </c>
      <c r="E7" s="106">
        <f t="shared" si="0"/>
        <v>9.7142857142857135</v>
      </c>
      <c r="F7" s="107">
        <v>334872</v>
      </c>
      <c r="G7" s="108">
        <f t="shared" si="1"/>
        <v>2.9008951821250251</v>
      </c>
      <c r="H7" s="110"/>
    </row>
    <row r="8" spans="2:8" x14ac:dyDescent="0.25">
      <c r="B8" s="105">
        <v>4</v>
      </c>
      <c r="C8" s="105" t="s">
        <v>160</v>
      </c>
      <c r="D8" s="105">
        <v>28</v>
      </c>
      <c r="E8" s="106">
        <f t="shared" si="0"/>
        <v>4</v>
      </c>
      <c r="F8" s="107">
        <v>166077</v>
      </c>
      <c r="G8" s="108">
        <f t="shared" si="1"/>
        <v>2.408521348531103</v>
      </c>
    </row>
    <row r="9" spans="2:8" x14ac:dyDescent="0.25">
      <c r="B9" s="105">
        <v>5</v>
      </c>
      <c r="C9" s="105" t="s">
        <v>113</v>
      </c>
      <c r="D9" s="105">
        <v>39</v>
      </c>
      <c r="E9" s="106">
        <f t="shared" si="0"/>
        <v>5.5714285714285712</v>
      </c>
      <c r="F9" s="107">
        <v>140976</v>
      </c>
      <c r="G9" s="108">
        <f t="shared" si="1"/>
        <v>3.9520404688944013</v>
      </c>
    </row>
    <row r="10" spans="2:8" x14ac:dyDescent="0.25">
      <c r="B10" s="105">
        <v>6</v>
      </c>
      <c r="C10" s="105" t="s">
        <v>134</v>
      </c>
      <c r="D10" s="105">
        <v>226</v>
      </c>
      <c r="E10" s="106">
        <f t="shared" si="0"/>
        <v>32.285714285714285</v>
      </c>
      <c r="F10" s="107">
        <v>1103941</v>
      </c>
      <c r="G10" s="108">
        <f t="shared" si="1"/>
        <v>2.9245869376818403</v>
      </c>
    </row>
    <row r="11" spans="2:8" x14ac:dyDescent="0.25">
      <c r="B11" s="105">
        <v>7</v>
      </c>
      <c r="C11" s="105" t="s">
        <v>191</v>
      </c>
      <c r="D11" s="105">
        <v>32</v>
      </c>
      <c r="E11" s="106">
        <f t="shared" si="0"/>
        <v>4.5714285714285712</v>
      </c>
      <c r="F11" s="107">
        <v>331415</v>
      </c>
      <c r="G11" s="108">
        <f t="shared" si="1"/>
        <v>1.3793668275209545</v>
      </c>
    </row>
    <row r="12" spans="2:8" x14ac:dyDescent="0.25">
      <c r="B12" s="105">
        <v>8</v>
      </c>
      <c r="C12" s="105" t="s">
        <v>184</v>
      </c>
      <c r="D12" s="105">
        <v>33</v>
      </c>
      <c r="E12" s="106">
        <f t="shared" si="0"/>
        <v>4.7142857142857144</v>
      </c>
      <c r="F12" s="107">
        <v>268859</v>
      </c>
      <c r="G12" s="108">
        <f t="shared" si="1"/>
        <v>1.753441660604895</v>
      </c>
    </row>
    <row r="13" spans="2:8" x14ac:dyDescent="0.25">
      <c r="B13" s="105">
        <v>9</v>
      </c>
      <c r="C13" s="105" t="s">
        <v>203</v>
      </c>
      <c r="D13" s="111">
        <v>10</v>
      </c>
      <c r="E13" s="106">
        <f t="shared" si="0"/>
        <v>1.4285714285714286</v>
      </c>
      <c r="F13" s="107">
        <v>154596</v>
      </c>
      <c r="G13" s="108">
        <f t="shared" si="1"/>
        <v>0.92406752346207444</v>
      </c>
    </row>
    <row r="14" spans="2:8" x14ac:dyDescent="0.25">
      <c r="B14" s="105">
        <v>10</v>
      </c>
      <c r="C14" s="105" t="s">
        <v>118</v>
      </c>
      <c r="D14" s="105">
        <v>79</v>
      </c>
      <c r="E14" s="106">
        <f t="shared" si="0"/>
        <v>11.285714285714286</v>
      </c>
      <c r="F14" s="107">
        <v>311329</v>
      </c>
      <c r="G14" s="108">
        <f t="shared" si="1"/>
        <v>3.6250122172088965</v>
      </c>
    </row>
    <row r="15" spans="2:8" x14ac:dyDescent="0.25">
      <c r="B15" s="105">
        <v>11</v>
      </c>
      <c r="C15" s="105" t="s">
        <v>198</v>
      </c>
      <c r="D15" s="105">
        <v>32</v>
      </c>
      <c r="E15" s="106">
        <f t="shared" si="0"/>
        <v>4.5714285714285712</v>
      </c>
      <c r="F15" s="107">
        <v>376028</v>
      </c>
      <c r="G15" s="108">
        <f t="shared" si="1"/>
        <v>1.2157149391610655</v>
      </c>
    </row>
    <row r="16" spans="2:8" x14ac:dyDescent="0.25">
      <c r="B16" s="105">
        <v>12</v>
      </c>
      <c r="C16" s="105" t="s">
        <v>188</v>
      </c>
      <c r="D16" s="105">
        <v>31</v>
      </c>
      <c r="E16" s="106">
        <f t="shared" si="0"/>
        <v>4.4285714285714288</v>
      </c>
      <c r="F16" s="107">
        <v>279649</v>
      </c>
      <c r="G16" s="108">
        <f t="shared" si="1"/>
        <v>1.5836178311281028</v>
      </c>
    </row>
    <row r="17" spans="2:7" x14ac:dyDescent="0.25">
      <c r="B17" s="105">
        <v>13</v>
      </c>
      <c r="C17" s="105" t="s">
        <v>158</v>
      </c>
      <c r="D17" s="105">
        <v>348</v>
      </c>
      <c r="E17" s="106">
        <f t="shared" si="0"/>
        <v>49.714285714285715</v>
      </c>
      <c r="F17" s="107">
        <v>2056943</v>
      </c>
      <c r="G17" s="108">
        <f t="shared" si="1"/>
        <v>2.4169014753586131</v>
      </c>
    </row>
    <row r="18" spans="2:7" x14ac:dyDescent="0.25">
      <c r="B18" s="105">
        <v>14</v>
      </c>
      <c r="C18" s="105" t="s">
        <v>138</v>
      </c>
      <c r="D18" s="105">
        <v>136</v>
      </c>
      <c r="E18" s="106">
        <f t="shared" si="0"/>
        <v>19.428571428571427</v>
      </c>
      <c r="F18" s="107">
        <v>700633</v>
      </c>
      <c r="G18" s="108">
        <f t="shared" si="1"/>
        <v>2.7730026174290145</v>
      </c>
    </row>
    <row r="19" spans="2:7" x14ac:dyDescent="0.25">
      <c r="B19" s="105">
        <v>15</v>
      </c>
      <c r="C19" s="105" t="s">
        <v>120</v>
      </c>
      <c r="D19" s="105">
        <v>35</v>
      </c>
      <c r="E19" s="106">
        <f t="shared" si="0"/>
        <v>5</v>
      </c>
      <c r="F19" s="107">
        <v>144226</v>
      </c>
      <c r="G19" s="108">
        <f t="shared" si="1"/>
        <v>3.4667813015683717</v>
      </c>
    </row>
    <row r="20" spans="2:7" x14ac:dyDescent="0.25">
      <c r="B20" s="105">
        <v>16</v>
      </c>
      <c r="C20" s="105" t="s">
        <v>177</v>
      </c>
      <c r="D20" s="105">
        <v>50</v>
      </c>
      <c r="E20" s="106">
        <f t="shared" si="0"/>
        <v>7.1428571428571432</v>
      </c>
      <c r="F20" s="107">
        <v>350867</v>
      </c>
      <c r="G20" s="108">
        <f t="shared" si="1"/>
        <v>2.0357734249322803</v>
      </c>
    </row>
    <row r="21" spans="2:7" x14ac:dyDescent="0.25">
      <c r="B21" s="105">
        <v>17</v>
      </c>
      <c r="C21" s="105" t="s">
        <v>116</v>
      </c>
      <c r="D21" s="105">
        <v>175</v>
      </c>
      <c r="E21" s="106">
        <f t="shared" si="0"/>
        <v>25</v>
      </c>
      <c r="F21" s="107">
        <v>661404</v>
      </c>
      <c r="G21" s="108">
        <f t="shared" si="1"/>
        <v>3.7798380414995978</v>
      </c>
    </row>
    <row r="22" spans="2:7" x14ac:dyDescent="0.25">
      <c r="B22" s="105">
        <v>18</v>
      </c>
      <c r="C22" s="105" t="s">
        <v>165</v>
      </c>
      <c r="D22" s="105">
        <v>48</v>
      </c>
      <c r="E22" s="106">
        <f t="shared" si="0"/>
        <v>6.8571428571428568</v>
      </c>
      <c r="F22" s="107">
        <v>299573</v>
      </c>
      <c r="G22" s="108">
        <f t="shared" si="1"/>
        <v>2.2889722562256467</v>
      </c>
    </row>
    <row r="23" spans="2:7" x14ac:dyDescent="0.25">
      <c r="B23" s="105">
        <v>19</v>
      </c>
      <c r="C23" s="105" t="s">
        <v>179</v>
      </c>
      <c r="D23" s="105">
        <v>32</v>
      </c>
      <c r="E23" s="106">
        <f t="shared" si="0"/>
        <v>4.5714285714285712</v>
      </c>
      <c r="F23" s="107">
        <v>239784</v>
      </c>
      <c r="G23" s="108">
        <f t="shared" si="1"/>
        <v>1.9064777347231556</v>
      </c>
    </row>
    <row r="24" spans="2:7" x14ac:dyDescent="0.25">
      <c r="B24" s="105">
        <v>21</v>
      </c>
      <c r="C24" s="105" t="s">
        <v>189</v>
      </c>
      <c r="D24" s="105">
        <v>57</v>
      </c>
      <c r="E24" s="106">
        <f t="shared" si="0"/>
        <v>8.1428571428571423</v>
      </c>
      <c r="F24" s="107">
        <v>535503</v>
      </c>
      <c r="G24" s="108">
        <f t="shared" si="1"/>
        <v>1.5205997245313549</v>
      </c>
    </row>
    <row r="25" spans="2:7" x14ac:dyDescent="0.25">
      <c r="B25" s="105">
        <v>22</v>
      </c>
      <c r="C25" s="105" t="s">
        <v>166</v>
      </c>
      <c r="D25" s="105">
        <v>97</v>
      </c>
      <c r="E25" s="106">
        <f t="shared" si="0"/>
        <v>13.857142857142858</v>
      </c>
      <c r="F25" s="107">
        <v>605917</v>
      </c>
      <c r="G25" s="108">
        <f t="shared" si="1"/>
        <v>2.2869704690812203</v>
      </c>
    </row>
    <row r="26" spans="2:7" x14ac:dyDescent="0.25">
      <c r="B26" s="105">
        <v>23</v>
      </c>
      <c r="C26" s="105" t="s">
        <v>136</v>
      </c>
      <c r="D26" s="105">
        <v>23</v>
      </c>
      <c r="E26" s="106">
        <f t="shared" si="0"/>
        <v>3.2857142857142856</v>
      </c>
      <c r="F26" s="107">
        <v>115702</v>
      </c>
      <c r="G26" s="108">
        <f t="shared" si="1"/>
        <v>2.8398076832848917</v>
      </c>
    </row>
    <row r="27" spans="2:7" x14ac:dyDescent="0.25">
      <c r="B27" s="105">
        <v>24</v>
      </c>
      <c r="C27" s="105" t="s">
        <v>110</v>
      </c>
      <c r="D27" s="105">
        <v>143</v>
      </c>
      <c r="E27" s="106">
        <f t="shared" si="0"/>
        <v>20.428571428571427</v>
      </c>
      <c r="F27" s="107">
        <v>413730</v>
      </c>
      <c r="G27" s="108">
        <f t="shared" si="1"/>
        <v>4.9376577547123555</v>
      </c>
    </row>
    <row r="28" spans="2:7" x14ac:dyDescent="0.25">
      <c r="B28" s="105">
        <v>25</v>
      </c>
      <c r="C28" s="105" t="s">
        <v>157</v>
      </c>
      <c r="D28" s="105">
        <v>93</v>
      </c>
      <c r="E28" s="106">
        <f t="shared" si="0"/>
        <v>13.285714285714286</v>
      </c>
      <c r="F28" s="107">
        <v>547096</v>
      </c>
      <c r="G28" s="108">
        <f t="shared" si="1"/>
        <v>2.4284064013837217</v>
      </c>
    </row>
    <row r="29" spans="2:7" x14ac:dyDescent="0.25">
      <c r="B29" s="105">
        <v>26</v>
      </c>
      <c r="C29" s="105" t="s">
        <v>140</v>
      </c>
      <c r="D29" s="105">
        <v>100</v>
      </c>
      <c r="E29" s="106">
        <f t="shared" si="0"/>
        <v>14.285714285714286</v>
      </c>
      <c r="F29" s="107">
        <v>519458</v>
      </c>
      <c r="G29" s="108">
        <f t="shared" si="1"/>
        <v>2.750119217668086</v>
      </c>
    </row>
    <row r="30" spans="2:7" x14ac:dyDescent="0.25">
      <c r="B30" s="105">
        <v>27</v>
      </c>
      <c r="C30" s="105" t="s">
        <v>193</v>
      </c>
      <c r="D30" s="105">
        <v>56</v>
      </c>
      <c r="E30" s="106">
        <f t="shared" si="0"/>
        <v>8</v>
      </c>
      <c r="F30" s="107">
        <v>598934</v>
      </c>
      <c r="G30" s="108">
        <f t="shared" si="1"/>
        <v>1.3357064384389599</v>
      </c>
    </row>
    <row r="31" spans="2:7" x14ac:dyDescent="0.25">
      <c r="B31" s="105">
        <v>28</v>
      </c>
      <c r="C31" s="105" t="s">
        <v>119</v>
      </c>
      <c r="D31" s="105">
        <v>108</v>
      </c>
      <c r="E31" s="106">
        <f t="shared" si="0"/>
        <v>15.428571428571429</v>
      </c>
      <c r="F31" s="107">
        <v>431277</v>
      </c>
      <c r="G31" s="108">
        <f t="shared" si="1"/>
        <v>3.577415774217366</v>
      </c>
    </row>
    <row r="32" spans="2:7" x14ac:dyDescent="0.25">
      <c r="B32" s="105">
        <v>29</v>
      </c>
      <c r="C32" s="105" t="s">
        <v>142</v>
      </c>
      <c r="D32" s="105">
        <v>177</v>
      </c>
      <c r="E32" s="106">
        <f t="shared" si="0"/>
        <v>25.285714285714285</v>
      </c>
      <c r="F32" s="107">
        <v>921638</v>
      </c>
      <c r="G32" s="108">
        <f t="shared" si="1"/>
        <v>2.7435624709174626</v>
      </c>
    </row>
    <row r="33" spans="2:7" x14ac:dyDescent="0.25">
      <c r="B33" s="105" t="s">
        <v>204</v>
      </c>
      <c r="C33" s="105" t="s">
        <v>205</v>
      </c>
      <c r="D33" s="105">
        <v>10</v>
      </c>
      <c r="E33" s="106">
        <f t="shared" si="0"/>
        <v>1.4285714285714286</v>
      </c>
      <c r="F33" s="107">
        <v>162942</v>
      </c>
      <c r="G33" s="108">
        <f t="shared" si="1"/>
        <v>0.8767361567744526</v>
      </c>
    </row>
    <row r="34" spans="2:7" x14ac:dyDescent="0.25">
      <c r="B34" s="105" t="s">
        <v>200</v>
      </c>
      <c r="C34" s="105" t="s">
        <v>201</v>
      </c>
      <c r="D34" s="105">
        <v>13</v>
      </c>
      <c r="E34" s="106">
        <f t="shared" si="0"/>
        <v>1.8571428571428572</v>
      </c>
      <c r="F34" s="107">
        <v>184655</v>
      </c>
      <c r="G34" s="108">
        <f t="shared" si="1"/>
        <v>1.0057365666474547</v>
      </c>
    </row>
    <row r="35" spans="2:7" x14ac:dyDescent="0.25">
      <c r="B35" s="105">
        <v>30</v>
      </c>
      <c r="C35" s="105" t="s">
        <v>187</v>
      </c>
      <c r="D35" s="105">
        <v>88</v>
      </c>
      <c r="E35" s="106">
        <f t="shared" si="0"/>
        <v>12.571428571428571</v>
      </c>
      <c r="F35" s="107">
        <v>756543</v>
      </c>
      <c r="G35" s="108">
        <f t="shared" si="1"/>
        <v>1.6616938589648669</v>
      </c>
    </row>
    <row r="36" spans="2:7" x14ac:dyDescent="0.25">
      <c r="B36" s="105">
        <v>31</v>
      </c>
      <c r="C36" s="105" t="s">
        <v>144</v>
      </c>
      <c r="D36" s="105">
        <v>272</v>
      </c>
      <c r="E36" s="106">
        <f t="shared" si="0"/>
        <v>38.857142857142854</v>
      </c>
      <c r="F36" s="107">
        <v>1434367</v>
      </c>
      <c r="G36" s="108">
        <f t="shared" si="1"/>
        <v>2.7090098180690751</v>
      </c>
    </row>
    <row r="37" spans="2:7" x14ac:dyDescent="0.25">
      <c r="B37" s="105">
        <v>32</v>
      </c>
      <c r="C37" s="105" t="s">
        <v>112</v>
      </c>
      <c r="D37" s="105">
        <v>54</v>
      </c>
      <c r="E37" s="106">
        <f t="shared" si="0"/>
        <v>7.7142857142857144</v>
      </c>
      <c r="F37" s="107">
        <v>192437</v>
      </c>
      <c r="G37" s="108">
        <f t="shared" ref="G37:G68" si="2">(E37/F37)*100000</f>
        <v>4.0087330992926073</v>
      </c>
    </row>
    <row r="38" spans="2:7" x14ac:dyDescent="0.25">
      <c r="B38" s="105">
        <v>33</v>
      </c>
      <c r="C38" s="105" t="s">
        <v>154</v>
      </c>
      <c r="D38" s="105">
        <v>293</v>
      </c>
      <c r="E38" s="106">
        <f t="shared" si="0"/>
        <v>41.857142857142854</v>
      </c>
      <c r="F38" s="107">
        <v>1654970</v>
      </c>
      <c r="G38" s="108">
        <f t="shared" si="2"/>
        <v>2.5291783450541612</v>
      </c>
    </row>
    <row r="39" spans="2:7" x14ac:dyDescent="0.25">
      <c r="B39" s="105">
        <v>34</v>
      </c>
      <c r="C39" s="105" t="s">
        <v>129</v>
      </c>
      <c r="D39" s="105">
        <v>259</v>
      </c>
      <c r="E39" s="106">
        <f t="shared" si="0"/>
        <v>37</v>
      </c>
      <c r="F39" s="107">
        <v>1201883</v>
      </c>
      <c r="G39" s="108">
        <f t="shared" si="2"/>
        <v>3.0785026495923482</v>
      </c>
    </row>
    <row r="40" spans="2:7" x14ac:dyDescent="0.25">
      <c r="B40" s="105">
        <v>35</v>
      </c>
      <c r="C40" s="105" t="s">
        <v>137</v>
      </c>
      <c r="D40" s="105">
        <v>214</v>
      </c>
      <c r="E40" s="106">
        <f t="shared" si="0"/>
        <v>30.571428571428573</v>
      </c>
      <c r="F40" s="107">
        <v>1098325</v>
      </c>
      <c r="G40" s="108">
        <f t="shared" si="2"/>
        <v>2.7834592285005417</v>
      </c>
    </row>
    <row r="41" spans="2:7" x14ac:dyDescent="0.25">
      <c r="B41" s="105">
        <v>36</v>
      </c>
      <c r="C41" s="105" t="s">
        <v>202</v>
      </c>
      <c r="D41" s="105">
        <v>15</v>
      </c>
      <c r="E41" s="106">
        <f t="shared" si="0"/>
        <v>2.1428571428571428</v>
      </c>
      <c r="F41" s="107">
        <v>217228</v>
      </c>
      <c r="G41" s="108">
        <f t="shared" si="2"/>
        <v>0.98645531094386674</v>
      </c>
    </row>
    <row r="42" spans="2:7" x14ac:dyDescent="0.25">
      <c r="B42" s="105">
        <v>37</v>
      </c>
      <c r="C42" s="105" t="s">
        <v>178</v>
      </c>
      <c r="D42" s="105">
        <v>85</v>
      </c>
      <c r="E42" s="106">
        <f t="shared" si="0"/>
        <v>12.142857142857142</v>
      </c>
      <c r="F42" s="107">
        <v>612160</v>
      </c>
      <c r="G42" s="108">
        <f t="shared" si="2"/>
        <v>1.9836083936972591</v>
      </c>
    </row>
    <row r="43" spans="2:7" x14ac:dyDescent="0.25">
      <c r="B43" s="105">
        <v>38</v>
      </c>
      <c r="C43" s="105" t="s">
        <v>125</v>
      </c>
      <c r="D43" s="105">
        <v>282</v>
      </c>
      <c r="E43" s="106">
        <f t="shared" si="0"/>
        <v>40.285714285714285</v>
      </c>
      <c r="F43" s="107">
        <v>1284948</v>
      </c>
      <c r="G43" s="108">
        <f t="shared" si="2"/>
        <v>3.1352019136738831</v>
      </c>
    </row>
    <row r="44" spans="2:7" x14ac:dyDescent="0.25">
      <c r="B44" s="105">
        <v>39</v>
      </c>
      <c r="C44" s="105" t="s">
        <v>195</v>
      </c>
      <c r="D44" s="105">
        <v>24</v>
      </c>
      <c r="E44" s="106">
        <f t="shared" si="0"/>
        <v>3.4285714285714284</v>
      </c>
      <c r="F44" s="107">
        <v>258555</v>
      </c>
      <c r="G44" s="108">
        <f t="shared" si="2"/>
        <v>1.32605110269437</v>
      </c>
    </row>
    <row r="45" spans="2:7" x14ac:dyDescent="0.25">
      <c r="B45" s="105">
        <v>40</v>
      </c>
      <c r="C45" s="105" t="s">
        <v>145</v>
      </c>
      <c r="D45" s="105">
        <v>80</v>
      </c>
      <c r="E45" s="106">
        <f t="shared" si="0"/>
        <v>11.428571428571429</v>
      </c>
      <c r="F45" s="107">
        <v>422976</v>
      </c>
      <c r="G45" s="108">
        <f t="shared" si="2"/>
        <v>2.7019432375764652</v>
      </c>
    </row>
    <row r="46" spans="2:7" x14ac:dyDescent="0.25">
      <c r="B46" s="105">
        <v>41</v>
      </c>
      <c r="C46" s="105" t="s">
        <v>143</v>
      </c>
      <c r="D46" s="105">
        <v>63</v>
      </c>
      <c r="E46" s="106">
        <f t="shared" si="0"/>
        <v>9</v>
      </c>
      <c r="F46" s="107">
        <v>328504</v>
      </c>
      <c r="G46" s="108">
        <f t="shared" si="2"/>
        <v>2.739692667364781</v>
      </c>
    </row>
    <row r="47" spans="2:7" x14ac:dyDescent="0.25">
      <c r="B47" s="105">
        <v>42</v>
      </c>
      <c r="C47" s="105" t="s">
        <v>167</v>
      </c>
      <c r="D47" s="105">
        <v>123</v>
      </c>
      <c r="E47" s="106">
        <f t="shared" si="0"/>
        <v>17.571428571428573</v>
      </c>
      <c r="F47" s="107">
        <v>769029</v>
      </c>
      <c r="G47" s="108">
        <f t="shared" si="2"/>
        <v>2.2848850396316096</v>
      </c>
    </row>
    <row r="48" spans="2:7" x14ac:dyDescent="0.25">
      <c r="B48" s="105">
        <v>43</v>
      </c>
      <c r="C48" s="105" t="s">
        <v>181</v>
      </c>
      <c r="D48" s="105">
        <v>29</v>
      </c>
      <c r="E48" s="106">
        <f t="shared" si="0"/>
        <v>4.1428571428571432</v>
      </c>
      <c r="F48" s="107">
        <v>227284</v>
      </c>
      <c r="G48" s="108">
        <f t="shared" si="2"/>
        <v>1.8227667336271549</v>
      </c>
    </row>
    <row r="49" spans="2:7" x14ac:dyDescent="0.25">
      <c r="B49" s="105">
        <v>44</v>
      </c>
      <c r="C49" s="105" t="s">
        <v>163</v>
      </c>
      <c r="D49" s="105">
        <v>237</v>
      </c>
      <c r="E49" s="106">
        <f t="shared" si="0"/>
        <v>33.857142857142854</v>
      </c>
      <c r="F49" s="107">
        <v>1457806</v>
      </c>
      <c r="G49" s="108">
        <f t="shared" si="2"/>
        <v>2.3224724591024359</v>
      </c>
    </row>
    <row r="50" spans="2:7" x14ac:dyDescent="0.25">
      <c r="B50" s="105">
        <v>45</v>
      </c>
      <c r="C50" s="105" t="s">
        <v>108</v>
      </c>
      <c r="D50" s="105">
        <v>882</v>
      </c>
      <c r="E50" s="106">
        <f t="shared" si="0"/>
        <v>126</v>
      </c>
      <c r="F50" s="107">
        <v>684561</v>
      </c>
      <c r="G50" s="108">
        <f t="shared" si="2"/>
        <v>18.405956518118909</v>
      </c>
    </row>
    <row r="51" spans="2:7" x14ac:dyDescent="0.25">
      <c r="B51" s="105">
        <v>46</v>
      </c>
      <c r="C51" s="105" t="s">
        <v>190</v>
      </c>
      <c r="D51" s="105">
        <v>17</v>
      </c>
      <c r="E51" s="106">
        <f t="shared" si="0"/>
        <v>2.4285714285714284</v>
      </c>
      <c r="F51" s="107">
        <v>174942</v>
      </c>
      <c r="G51" s="108">
        <f t="shared" si="2"/>
        <v>1.3882151962201348</v>
      </c>
    </row>
    <row r="52" spans="2:7" x14ac:dyDescent="0.25">
      <c r="B52" s="105">
        <v>47</v>
      </c>
      <c r="C52" s="105" t="s">
        <v>174</v>
      </c>
      <c r="D52" s="105">
        <v>51</v>
      </c>
      <c r="E52" s="106">
        <f t="shared" si="0"/>
        <v>7.2857142857142856</v>
      </c>
      <c r="F52" s="107">
        <v>331229</v>
      </c>
      <c r="G52" s="108">
        <f t="shared" si="2"/>
        <v>2.1996003628046719</v>
      </c>
    </row>
    <row r="53" spans="2:7" x14ac:dyDescent="0.25">
      <c r="B53" s="105">
        <v>48</v>
      </c>
      <c r="C53" s="105" t="s">
        <v>172</v>
      </c>
      <c r="D53" s="105">
        <v>12</v>
      </c>
      <c r="E53" s="106">
        <f t="shared" si="0"/>
        <v>1.7142857142857142</v>
      </c>
      <c r="F53" s="107">
        <v>76519</v>
      </c>
      <c r="G53" s="108">
        <f t="shared" si="2"/>
        <v>2.2403399342460228</v>
      </c>
    </row>
    <row r="54" spans="2:7" x14ac:dyDescent="0.25">
      <c r="B54" s="105">
        <v>49</v>
      </c>
      <c r="C54" s="105" t="s">
        <v>197</v>
      </c>
      <c r="D54" s="105">
        <v>72</v>
      </c>
      <c r="E54" s="106">
        <f t="shared" si="0"/>
        <v>10.285714285714286</v>
      </c>
      <c r="F54" s="107">
        <v>824743</v>
      </c>
      <c r="G54" s="108">
        <f t="shared" si="2"/>
        <v>1.2471417503045537</v>
      </c>
    </row>
    <row r="55" spans="2:7" x14ac:dyDescent="0.25">
      <c r="B55" s="105">
        <v>50</v>
      </c>
      <c r="C55" s="105" t="s">
        <v>194</v>
      </c>
      <c r="D55" s="105">
        <v>46</v>
      </c>
      <c r="E55" s="106">
        <f t="shared" si="0"/>
        <v>6.5714285714285712</v>
      </c>
      <c r="F55" s="107">
        <v>495508</v>
      </c>
      <c r="G55" s="108">
        <f t="shared" si="2"/>
        <v>1.3262002977607972</v>
      </c>
    </row>
    <row r="56" spans="2:7" x14ac:dyDescent="0.25">
      <c r="B56" s="105">
        <v>51</v>
      </c>
      <c r="C56" s="105" t="s">
        <v>127</v>
      </c>
      <c r="D56" s="105">
        <v>122</v>
      </c>
      <c r="E56" s="106">
        <f t="shared" si="0"/>
        <v>17.428571428571427</v>
      </c>
      <c r="F56" s="107">
        <v>565292</v>
      </c>
      <c r="G56" s="108">
        <f t="shared" si="2"/>
        <v>3.0831095130607591</v>
      </c>
    </row>
    <row r="57" spans="2:7" x14ac:dyDescent="0.25">
      <c r="B57" s="105">
        <v>52</v>
      </c>
      <c r="C57" s="105" t="s">
        <v>139</v>
      </c>
      <c r="D57" s="105">
        <v>33</v>
      </c>
      <c r="E57" s="106">
        <f t="shared" si="0"/>
        <v>4.7142857142857144</v>
      </c>
      <c r="F57" s="107">
        <v>171042</v>
      </c>
      <c r="G57" s="108">
        <f t="shared" si="2"/>
        <v>2.7562152654235303</v>
      </c>
    </row>
    <row r="58" spans="2:7" x14ac:dyDescent="0.25">
      <c r="B58" s="105">
        <v>53</v>
      </c>
      <c r="C58" s="105" t="s">
        <v>128</v>
      </c>
      <c r="D58" s="105">
        <v>66</v>
      </c>
      <c r="E58" s="106">
        <f t="shared" si="0"/>
        <v>9.4285714285714288</v>
      </c>
      <c r="F58" s="107">
        <v>305933</v>
      </c>
      <c r="G58" s="108">
        <f t="shared" si="2"/>
        <v>3.0819072896913471</v>
      </c>
    </row>
    <row r="59" spans="2:7" x14ac:dyDescent="0.25">
      <c r="B59" s="105">
        <v>54</v>
      </c>
      <c r="C59" s="105" t="s">
        <v>168</v>
      </c>
      <c r="D59" s="105">
        <v>117</v>
      </c>
      <c r="E59" s="106">
        <f t="shared" si="0"/>
        <v>16.714285714285715</v>
      </c>
      <c r="F59" s="107">
        <v>732486</v>
      </c>
      <c r="G59" s="108">
        <f t="shared" si="2"/>
        <v>2.2818573616814128</v>
      </c>
    </row>
    <row r="60" spans="2:7" x14ac:dyDescent="0.25">
      <c r="B60" s="105">
        <v>55</v>
      </c>
      <c r="C60" s="105" t="s">
        <v>156</v>
      </c>
      <c r="D60" s="105">
        <v>31</v>
      </c>
      <c r="E60" s="106">
        <f t="shared" si="0"/>
        <v>4.4285714285714288</v>
      </c>
      <c r="F60" s="107">
        <v>181919</v>
      </c>
      <c r="G60" s="108">
        <f t="shared" si="2"/>
        <v>2.4343644306374972</v>
      </c>
    </row>
    <row r="61" spans="2:7" x14ac:dyDescent="0.25">
      <c r="B61" s="105">
        <v>56</v>
      </c>
      <c r="C61" s="105" t="s">
        <v>175</v>
      </c>
      <c r="D61" s="105">
        <v>118</v>
      </c>
      <c r="E61" s="106">
        <f t="shared" si="0"/>
        <v>16.857142857142858</v>
      </c>
      <c r="F61" s="107">
        <v>768687</v>
      </c>
      <c r="G61" s="108">
        <f t="shared" si="2"/>
        <v>2.1929787881339036</v>
      </c>
    </row>
    <row r="62" spans="2:7" x14ac:dyDescent="0.25">
      <c r="B62" s="105">
        <v>57</v>
      </c>
      <c r="C62" s="105" t="s">
        <v>180</v>
      </c>
      <c r="D62" s="105">
        <v>136</v>
      </c>
      <c r="E62" s="106">
        <f t="shared" si="0"/>
        <v>19.428571428571427</v>
      </c>
      <c r="F62" s="107">
        <v>1049942</v>
      </c>
      <c r="G62" s="108">
        <f t="shared" si="2"/>
        <v>1.8504423509652368</v>
      </c>
    </row>
    <row r="63" spans="2:7" x14ac:dyDescent="0.25">
      <c r="B63" s="105">
        <v>58</v>
      </c>
      <c r="C63" s="105" t="s">
        <v>176</v>
      </c>
      <c r="D63" s="105">
        <v>31</v>
      </c>
      <c r="E63" s="106">
        <f t="shared" si="0"/>
        <v>4.4285714285714288</v>
      </c>
      <c r="F63" s="107">
        <v>202417</v>
      </c>
      <c r="G63" s="108">
        <f t="shared" si="2"/>
        <v>2.1878456002072104</v>
      </c>
    </row>
    <row r="64" spans="2:7" x14ac:dyDescent="0.25">
      <c r="B64" s="105">
        <v>59</v>
      </c>
      <c r="C64" s="105" t="s">
        <v>123</v>
      </c>
      <c r="D64" s="105">
        <v>583</v>
      </c>
      <c r="E64" s="106">
        <f t="shared" si="0"/>
        <v>83.285714285714292</v>
      </c>
      <c r="F64" s="107">
        <v>2611293</v>
      </c>
      <c r="G64" s="108">
        <f t="shared" si="2"/>
        <v>3.1894434782199581</v>
      </c>
    </row>
    <row r="65" spans="2:7" x14ac:dyDescent="0.25">
      <c r="B65" s="105">
        <v>60</v>
      </c>
      <c r="C65" s="105" t="s">
        <v>126</v>
      </c>
      <c r="D65" s="105">
        <v>181</v>
      </c>
      <c r="E65" s="106">
        <f t="shared" si="0"/>
        <v>25.857142857142858</v>
      </c>
      <c r="F65" s="107">
        <v>828838</v>
      </c>
      <c r="G65" s="108">
        <f t="shared" si="2"/>
        <v>3.1196859768908829</v>
      </c>
    </row>
    <row r="66" spans="2:7" x14ac:dyDescent="0.25">
      <c r="B66" s="105">
        <v>61</v>
      </c>
      <c r="C66" s="105" t="s">
        <v>124</v>
      </c>
      <c r="D66" s="105">
        <v>61</v>
      </c>
      <c r="E66" s="106">
        <f t="shared" si="0"/>
        <v>8.7142857142857135</v>
      </c>
      <c r="F66" s="107">
        <v>276973</v>
      </c>
      <c r="G66" s="108">
        <f t="shared" si="2"/>
        <v>3.1462581963894363</v>
      </c>
    </row>
    <row r="67" spans="2:7" x14ac:dyDescent="0.25">
      <c r="B67" s="105">
        <v>62</v>
      </c>
      <c r="C67" s="105" t="s">
        <v>151</v>
      </c>
      <c r="D67" s="105">
        <v>265</v>
      </c>
      <c r="E67" s="106">
        <f t="shared" si="0"/>
        <v>37.857142857142854</v>
      </c>
      <c r="F67" s="107">
        <v>1461441</v>
      </c>
      <c r="G67" s="108">
        <f t="shared" si="2"/>
        <v>2.5903983025755304</v>
      </c>
    </row>
    <row r="68" spans="2:7" x14ac:dyDescent="0.25">
      <c r="B68" s="105">
        <v>63</v>
      </c>
      <c r="C68" s="105" t="s">
        <v>131</v>
      </c>
      <c r="D68" s="105">
        <v>140</v>
      </c>
      <c r="E68" s="106">
        <f t="shared" si="0"/>
        <v>20</v>
      </c>
      <c r="F68" s="107">
        <v>662285</v>
      </c>
      <c r="G68" s="108">
        <f t="shared" si="2"/>
        <v>3.0198479506556843</v>
      </c>
    </row>
    <row r="69" spans="2:7" x14ac:dyDescent="0.25">
      <c r="B69" s="105">
        <v>64</v>
      </c>
      <c r="C69" s="105" t="s">
        <v>185</v>
      </c>
      <c r="D69" s="105">
        <v>84</v>
      </c>
      <c r="E69" s="106">
        <f t="shared" si="0"/>
        <v>12</v>
      </c>
      <c r="F69" s="107">
        <v>693027</v>
      </c>
      <c r="G69" s="108">
        <f t="shared" ref="G69:G100" si="3">(E69/F69)*100000</f>
        <v>1.7315342692276059</v>
      </c>
    </row>
    <row r="70" spans="2:7" x14ac:dyDescent="0.25">
      <c r="B70" s="105">
        <v>65</v>
      </c>
      <c r="C70" s="105" t="s">
        <v>147</v>
      </c>
      <c r="D70" s="105">
        <v>43</v>
      </c>
      <c r="E70" s="106">
        <f t="shared" ref="E70:E105" si="4">D70/7</f>
        <v>6.1428571428571432</v>
      </c>
      <c r="F70" s="107">
        <v>230956</v>
      </c>
      <c r="G70" s="108">
        <f t="shared" si="3"/>
        <v>2.6597521358428202</v>
      </c>
    </row>
    <row r="71" spans="2:7" x14ac:dyDescent="0.25">
      <c r="B71" s="105">
        <v>66</v>
      </c>
      <c r="C71" s="105" t="s">
        <v>199</v>
      </c>
      <c r="D71" s="105">
        <v>40</v>
      </c>
      <c r="E71" s="106">
        <f t="shared" si="4"/>
        <v>5.7142857142857144</v>
      </c>
      <c r="F71" s="107">
        <v>487307</v>
      </c>
      <c r="G71" s="108">
        <f t="shared" si="3"/>
        <v>1.1726254115548749</v>
      </c>
    </row>
    <row r="72" spans="2:7" x14ac:dyDescent="0.25">
      <c r="B72" s="105">
        <v>67</v>
      </c>
      <c r="C72" s="105" t="s">
        <v>115</v>
      </c>
      <c r="D72" s="105">
        <v>305</v>
      </c>
      <c r="E72" s="106">
        <f t="shared" si="4"/>
        <v>43.571428571428569</v>
      </c>
      <c r="F72" s="107">
        <v>1152662</v>
      </c>
      <c r="G72" s="108">
        <f t="shared" si="3"/>
        <v>3.7800698358606923</v>
      </c>
    </row>
    <row r="73" spans="2:7" x14ac:dyDescent="0.25">
      <c r="B73" s="105">
        <v>68</v>
      </c>
      <c r="C73" s="105" t="s">
        <v>173</v>
      </c>
      <c r="D73" s="105">
        <v>120</v>
      </c>
      <c r="E73" s="106">
        <f t="shared" si="4"/>
        <v>17.142857142857142</v>
      </c>
      <c r="F73" s="107">
        <v>767083</v>
      </c>
      <c r="G73" s="108">
        <f t="shared" si="3"/>
        <v>2.234811245048729</v>
      </c>
    </row>
    <row r="74" spans="2:7" x14ac:dyDescent="0.25">
      <c r="B74" s="105">
        <v>69</v>
      </c>
      <c r="C74" s="105" t="s">
        <v>114</v>
      </c>
      <c r="D74" s="105">
        <v>523</v>
      </c>
      <c r="E74" s="106">
        <f t="shared" si="4"/>
        <v>74.714285714285708</v>
      </c>
      <c r="F74" s="107">
        <v>1893692</v>
      </c>
      <c r="G74" s="108">
        <f t="shared" si="3"/>
        <v>3.9454296535173463</v>
      </c>
    </row>
    <row r="75" spans="2:7" x14ac:dyDescent="0.25">
      <c r="B75" s="105">
        <v>70</v>
      </c>
      <c r="C75" s="105" t="s">
        <v>171</v>
      </c>
      <c r="D75" s="105">
        <v>37</v>
      </c>
      <c r="E75" s="106">
        <f t="shared" si="4"/>
        <v>5.2857142857142856</v>
      </c>
      <c r="F75" s="107">
        <v>234296</v>
      </c>
      <c r="G75" s="108">
        <f t="shared" si="3"/>
        <v>2.2559985171382722</v>
      </c>
    </row>
    <row r="76" spans="2:7" x14ac:dyDescent="0.25">
      <c r="B76" s="105">
        <v>71</v>
      </c>
      <c r="C76" s="105" t="s">
        <v>183</v>
      </c>
      <c r="D76" s="105">
        <v>68</v>
      </c>
      <c r="E76" s="106">
        <f t="shared" si="4"/>
        <v>9.7142857142857135</v>
      </c>
      <c r="F76" s="107">
        <v>549288</v>
      </c>
      <c r="G76" s="108">
        <f t="shared" si="3"/>
        <v>1.7685231999034592</v>
      </c>
    </row>
    <row r="77" spans="2:7" x14ac:dyDescent="0.25">
      <c r="B77" s="105">
        <v>72</v>
      </c>
      <c r="C77" s="105" t="s">
        <v>111</v>
      </c>
      <c r="D77" s="105">
        <v>193</v>
      </c>
      <c r="E77" s="106">
        <f t="shared" si="4"/>
        <v>27.571428571428573</v>
      </c>
      <c r="F77" s="107">
        <v>566058</v>
      </c>
      <c r="G77" s="108">
        <f t="shared" si="3"/>
        <v>4.8707780070997275</v>
      </c>
    </row>
    <row r="78" spans="2:7" x14ac:dyDescent="0.25">
      <c r="B78" s="105">
        <v>73</v>
      </c>
      <c r="C78" s="105" t="s">
        <v>152</v>
      </c>
      <c r="D78" s="105">
        <v>80</v>
      </c>
      <c r="E78" s="106">
        <f t="shared" si="4"/>
        <v>11.428571428571429</v>
      </c>
      <c r="F78" s="107">
        <v>442468</v>
      </c>
      <c r="G78" s="108">
        <f t="shared" si="3"/>
        <v>2.582914793515334</v>
      </c>
    </row>
    <row r="79" spans="2:7" x14ac:dyDescent="0.25">
      <c r="B79" s="105">
        <v>74</v>
      </c>
      <c r="C79" s="105" t="s">
        <v>182</v>
      </c>
      <c r="D79" s="105">
        <v>105</v>
      </c>
      <c r="E79" s="106">
        <f t="shared" si="4"/>
        <v>15</v>
      </c>
      <c r="F79" s="107">
        <v>841482</v>
      </c>
      <c r="G79" s="108">
        <f t="shared" si="3"/>
        <v>1.782569324121015</v>
      </c>
    </row>
    <row r="80" spans="2:7" x14ac:dyDescent="0.25">
      <c r="B80" s="105">
        <v>75</v>
      </c>
      <c r="C80" s="105" t="s">
        <v>109</v>
      </c>
      <c r="D80" s="105">
        <v>1860</v>
      </c>
      <c r="E80" s="106">
        <f t="shared" si="4"/>
        <v>265.71428571428572</v>
      </c>
      <c r="F80" s="107">
        <v>2133111</v>
      </c>
      <c r="G80" s="108">
        <f t="shared" si="3"/>
        <v>12.456655359907934</v>
      </c>
    </row>
    <row r="81" spans="2:7" x14ac:dyDescent="0.25">
      <c r="B81" s="105">
        <v>76</v>
      </c>
      <c r="C81" s="105" t="s">
        <v>186</v>
      </c>
      <c r="D81" s="105">
        <v>150</v>
      </c>
      <c r="E81" s="106">
        <f t="shared" si="4"/>
        <v>21.428571428571427</v>
      </c>
      <c r="F81" s="107">
        <v>1255918</v>
      </c>
      <c r="G81" s="108">
        <f t="shared" si="3"/>
        <v>1.7062078438696975</v>
      </c>
    </row>
    <row r="82" spans="2:7" x14ac:dyDescent="0.25">
      <c r="B82" s="105">
        <v>77</v>
      </c>
      <c r="C82" s="105" t="s">
        <v>155</v>
      </c>
      <c r="D82" s="105">
        <v>251</v>
      </c>
      <c r="E82" s="106">
        <f t="shared" si="4"/>
        <v>35.857142857142854</v>
      </c>
      <c r="F82" s="107">
        <v>1438100</v>
      </c>
      <c r="G82" s="108">
        <f t="shared" si="3"/>
        <v>2.4933692272542141</v>
      </c>
    </row>
    <row r="83" spans="2:7" x14ac:dyDescent="0.25">
      <c r="B83" s="105">
        <v>78</v>
      </c>
      <c r="C83" s="105" t="s">
        <v>141</v>
      </c>
      <c r="D83" s="105">
        <v>280</v>
      </c>
      <c r="E83" s="106">
        <f t="shared" si="4"/>
        <v>40</v>
      </c>
      <c r="F83" s="107">
        <v>1456365</v>
      </c>
      <c r="G83" s="108">
        <f t="shared" si="3"/>
        <v>2.7465642198212672</v>
      </c>
    </row>
    <row r="84" spans="2:7" x14ac:dyDescent="0.25">
      <c r="B84" s="105">
        <v>79</v>
      </c>
      <c r="C84" s="105" t="s">
        <v>196</v>
      </c>
      <c r="D84" s="105">
        <v>34</v>
      </c>
      <c r="E84" s="106">
        <f t="shared" si="4"/>
        <v>4.8571428571428568</v>
      </c>
      <c r="F84" s="107">
        <v>374587</v>
      </c>
      <c r="G84" s="108">
        <f t="shared" si="3"/>
        <v>1.2966661568988931</v>
      </c>
    </row>
    <row r="85" spans="2:7" x14ac:dyDescent="0.25">
      <c r="B85" s="105">
        <v>80</v>
      </c>
      <c r="C85" s="105" t="s">
        <v>121</v>
      </c>
      <c r="D85" s="105">
        <v>134</v>
      </c>
      <c r="E85" s="106">
        <f t="shared" si="4"/>
        <v>19.142857142857142</v>
      </c>
      <c r="F85" s="107">
        <v>566252</v>
      </c>
      <c r="G85" s="108">
        <f t="shared" si="3"/>
        <v>3.3806250826234856</v>
      </c>
    </row>
    <row r="86" spans="2:7" x14ac:dyDescent="0.25">
      <c r="B86" s="105">
        <v>81</v>
      </c>
      <c r="C86" s="105" t="s">
        <v>148</v>
      </c>
      <c r="D86" s="105">
        <v>72</v>
      </c>
      <c r="E86" s="106">
        <f t="shared" si="4"/>
        <v>10.285714285714286</v>
      </c>
      <c r="F86" s="107">
        <v>393572</v>
      </c>
      <c r="G86" s="108">
        <f t="shared" si="3"/>
        <v>2.6134263325933467</v>
      </c>
    </row>
    <row r="87" spans="2:7" x14ac:dyDescent="0.25">
      <c r="B87" s="105">
        <v>82</v>
      </c>
      <c r="C87" s="105" t="s">
        <v>161</v>
      </c>
      <c r="D87" s="105">
        <v>44</v>
      </c>
      <c r="E87" s="106">
        <f t="shared" si="4"/>
        <v>6.2857142857142856</v>
      </c>
      <c r="F87" s="107">
        <v>263377</v>
      </c>
      <c r="G87" s="108">
        <f t="shared" si="3"/>
        <v>2.3865843584345958</v>
      </c>
    </row>
    <row r="88" spans="2:7" x14ac:dyDescent="0.25">
      <c r="B88" s="105">
        <v>83</v>
      </c>
      <c r="C88" s="105" t="s">
        <v>149</v>
      </c>
      <c r="D88" s="105">
        <v>200</v>
      </c>
      <c r="E88" s="106">
        <f t="shared" si="4"/>
        <v>28.571428571428573</v>
      </c>
      <c r="F88" s="107">
        <v>1095337</v>
      </c>
      <c r="G88" s="108">
        <f t="shared" si="3"/>
        <v>2.6084600968860334</v>
      </c>
    </row>
    <row r="89" spans="2:7" x14ac:dyDescent="0.25">
      <c r="B89" s="105">
        <v>84</v>
      </c>
      <c r="C89" s="105" t="s">
        <v>150</v>
      </c>
      <c r="D89" s="105">
        <v>103</v>
      </c>
      <c r="E89" s="106">
        <f t="shared" si="4"/>
        <v>14.714285714285714</v>
      </c>
      <c r="F89" s="107">
        <v>564566</v>
      </c>
      <c r="G89" s="108">
        <f t="shared" si="3"/>
        <v>2.60630036422415</v>
      </c>
    </row>
    <row r="90" spans="2:7" x14ac:dyDescent="0.25">
      <c r="B90" s="105">
        <v>85</v>
      </c>
      <c r="C90" s="105" t="s">
        <v>169</v>
      </c>
      <c r="D90" s="105">
        <v>111</v>
      </c>
      <c r="E90" s="106">
        <f t="shared" si="4"/>
        <v>15.857142857142858</v>
      </c>
      <c r="F90" s="107">
        <v>699459</v>
      </c>
      <c r="G90" s="108">
        <f t="shared" si="3"/>
        <v>2.2670582345988626</v>
      </c>
    </row>
    <row r="91" spans="2:7" x14ac:dyDescent="0.25">
      <c r="B91" s="105">
        <v>86</v>
      </c>
      <c r="C91" s="105" t="s">
        <v>146</v>
      </c>
      <c r="D91" s="105">
        <v>83</v>
      </c>
      <c r="E91" s="106">
        <f t="shared" si="4"/>
        <v>11.857142857142858</v>
      </c>
      <c r="F91" s="107">
        <v>439385</v>
      </c>
      <c r="G91" s="108">
        <f t="shared" si="3"/>
        <v>2.6985770695728934</v>
      </c>
    </row>
    <row r="92" spans="2:7" x14ac:dyDescent="0.25">
      <c r="B92" s="105">
        <v>87</v>
      </c>
      <c r="C92" s="105" t="s">
        <v>153</v>
      </c>
      <c r="D92" s="105">
        <v>67</v>
      </c>
      <c r="E92" s="106">
        <f t="shared" si="4"/>
        <v>9.5714285714285712</v>
      </c>
      <c r="F92" s="107">
        <v>371691</v>
      </c>
      <c r="G92" s="108">
        <f t="shared" si="3"/>
        <v>2.575103667139794</v>
      </c>
    </row>
    <row r="93" spans="2:7" x14ac:dyDescent="0.25">
      <c r="B93" s="105">
        <v>88</v>
      </c>
      <c r="C93" s="105" t="s">
        <v>162</v>
      </c>
      <c r="D93" s="105">
        <v>59</v>
      </c>
      <c r="E93" s="106">
        <f t="shared" si="4"/>
        <v>8.4285714285714288</v>
      </c>
      <c r="F93" s="107">
        <v>360673</v>
      </c>
      <c r="G93" s="108">
        <f t="shared" si="3"/>
        <v>2.3369011344268711</v>
      </c>
    </row>
    <row r="94" spans="2:7" x14ac:dyDescent="0.25">
      <c r="B94" s="105">
        <v>89</v>
      </c>
      <c r="C94" s="105" t="s">
        <v>164</v>
      </c>
      <c r="D94" s="105">
        <v>54</v>
      </c>
      <c r="E94" s="106">
        <f t="shared" si="4"/>
        <v>7.7142857142857144</v>
      </c>
      <c r="F94" s="107">
        <v>333385</v>
      </c>
      <c r="G94" s="108">
        <f t="shared" si="3"/>
        <v>2.3139270555920977</v>
      </c>
    </row>
    <row r="95" spans="2:7" x14ac:dyDescent="0.25">
      <c r="B95" s="105">
        <v>90</v>
      </c>
      <c r="C95" s="105" t="s">
        <v>133</v>
      </c>
      <c r="D95" s="105">
        <v>29</v>
      </c>
      <c r="E95" s="106">
        <f t="shared" si="4"/>
        <v>4.1428571428571432</v>
      </c>
      <c r="F95" s="107">
        <v>139654</v>
      </c>
      <c r="G95" s="108">
        <f t="shared" si="3"/>
        <v>2.9665152039018885</v>
      </c>
    </row>
    <row r="96" spans="2:7" x14ac:dyDescent="0.25">
      <c r="B96" s="105">
        <v>91</v>
      </c>
      <c r="C96" s="105" t="s">
        <v>117</v>
      </c>
      <c r="D96" s="105">
        <v>340</v>
      </c>
      <c r="E96" s="106">
        <f t="shared" si="4"/>
        <v>48.571428571428569</v>
      </c>
      <c r="F96" s="107">
        <v>1313768</v>
      </c>
      <c r="G96" s="108">
        <f t="shared" si="3"/>
        <v>3.6971085131795394</v>
      </c>
    </row>
    <row r="97" spans="2:7" x14ac:dyDescent="0.25">
      <c r="B97" s="105">
        <v>92</v>
      </c>
      <c r="C97" s="105" t="s">
        <v>132</v>
      </c>
      <c r="D97" s="105">
        <v>340</v>
      </c>
      <c r="E97" s="106">
        <f t="shared" si="4"/>
        <v>48.571428571428569</v>
      </c>
      <c r="F97" s="107">
        <v>1635291</v>
      </c>
      <c r="G97" s="108">
        <f t="shared" si="3"/>
        <v>2.9702009349668388</v>
      </c>
    </row>
    <row r="98" spans="2:7" x14ac:dyDescent="0.25">
      <c r="B98" s="105">
        <v>93</v>
      </c>
      <c r="C98" s="105" t="s">
        <v>122</v>
      </c>
      <c r="D98" s="105">
        <v>386</v>
      </c>
      <c r="E98" s="106">
        <f t="shared" si="4"/>
        <v>55.142857142857146</v>
      </c>
      <c r="F98" s="107">
        <v>1668670</v>
      </c>
      <c r="G98" s="108">
        <f t="shared" si="3"/>
        <v>3.3045993002125731</v>
      </c>
    </row>
    <row r="99" spans="2:7" x14ac:dyDescent="0.25">
      <c r="B99" s="105">
        <v>94</v>
      </c>
      <c r="C99" s="105" t="s">
        <v>159</v>
      </c>
      <c r="D99" s="105">
        <v>239</v>
      </c>
      <c r="E99" s="106">
        <f t="shared" si="4"/>
        <v>34.142857142857146</v>
      </c>
      <c r="F99" s="107">
        <v>1415367</v>
      </c>
      <c r="G99" s="108">
        <f t="shared" si="3"/>
        <v>2.4122971033560301</v>
      </c>
    </row>
    <row r="100" spans="2:7" x14ac:dyDescent="0.25">
      <c r="B100" s="105">
        <v>95</v>
      </c>
      <c r="C100" s="105" t="s">
        <v>130</v>
      </c>
      <c r="D100" s="105">
        <v>267</v>
      </c>
      <c r="E100" s="106">
        <f t="shared" si="4"/>
        <v>38.142857142857146</v>
      </c>
      <c r="F100" s="107">
        <v>1256607</v>
      </c>
      <c r="G100" s="108">
        <f t="shared" si="3"/>
        <v>3.0353847418371176</v>
      </c>
    </row>
    <row r="101" spans="2:7" x14ac:dyDescent="0.25">
      <c r="B101" s="105">
        <v>971</v>
      </c>
      <c r="C101" s="105" t="s">
        <v>4</v>
      </c>
      <c r="D101" s="105">
        <v>68</v>
      </c>
      <c r="E101" s="106">
        <f t="shared" si="4"/>
        <v>9.7142857142857135</v>
      </c>
      <c r="F101" s="107">
        <v>384315</v>
      </c>
      <c r="G101" s="108">
        <f t="shared" ref="G101:G107" si="5">(E101/F101)*100000</f>
        <v>2.5276884103627788</v>
      </c>
    </row>
    <row r="102" spans="2:7" x14ac:dyDescent="0.25">
      <c r="B102" s="105">
        <v>972</v>
      </c>
      <c r="C102" s="105" t="s">
        <v>5</v>
      </c>
      <c r="D102" s="105">
        <v>52</v>
      </c>
      <c r="E102" s="106">
        <f t="shared" si="4"/>
        <v>7.4285714285714288</v>
      </c>
      <c r="F102" s="107">
        <v>360749</v>
      </c>
      <c r="G102" s="108">
        <f t="shared" si="5"/>
        <v>2.0592077673316984</v>
      </c>
    </row>
    <row r="103" spans="2:7" x14ac:dyDescent="0.25">
      <c r="B103" s="105">
        <v>973</v>
      </c>
      <c r="C103" s="105" t="s">
        <v>6</v>
      </c>
      <c r="D103" s="105">
        <v>38</v>
      </c>
      <c r="E103" s="106">
        <f t="shared" si="4"/>
        <v>5.4285714285714288</v>
      </c>
      <c r="F103" s="107">
        <v>286618</v>
      </c>
      <c r="G103" s="108">
        <f t="shared" si="5"/>
        <v>1.8940092487462159</v>
      </c>
    </row>
    <row r="104" spans="2:7" x14ac:dyDescent="0.25">
      <c r="B104" s="105">
        <v>974</v>
      </c>
      <c r="C104" s="105" t="s">
        <v>7</v>
      </c>
      <c r="D104" s="105">
        <v>114</v>
      </c>
      <c r="E104" s="106">
        <f t="shared" si="4"/>
        <v>16.285714285714285</v>
      </c>
      <c r="F104" s="107">
        <v>871157</v>
      </c>
      <c r="G104" s="108">
        <f t="shared" si="5"/>
        <v>1.8694350485290578</v>
      </c>
    </row>
    <row r="105" spans="2:7" x14ac:dyDescent="0.25">
      <c r="B105" s="105">
        <v>976</v>
      </c>
      <c r="C105" s="105" t="s">
        <v>8</v>
      </c>
      <c r="D105" s="111">
        <v>9</v>
      </c>
      <c r="E105" s="106">
        <f t="shared" si="4"/>
        <v>1.2857142857142858</v>
      </c>
      <c r="F105" s="107">
        <v>256518</v>
      </c>
      <c r="G105" s="108">
        <f t="shared" si="5"/>
        <v>0.50121795964192994</v>
      </c>
    </row>
    <row r="106" spans="2:7" x14ac:dyDescent="0.25">
      <c r="B106" s="111" t="s">
        <v>45</v>
      </c>
      <c r="C106" s="112" t="s">
        <v>45</v>
      </c>
      <c r="D106" s="105">
        <v>14498</v>
      </c>
      <c r="E106" s="106">
        <f>D106/7</f>
        <v>2071.1428571428573</v>
      </c>
      <c r="F106" s="107">
        <f>SUM(F5:F105)</f>
        <v>67664570</v>
      </c>
      <c r="G106" s="108">
        <f t="shared" si="5"/>
        <v>3.0608970945102545</v>
      </c>
    </row>
    <row r="107" spans="2:7" x14ac:dyDescent="0.25">
      <c r="B107" s="93" t="s">
        <v>43</v>
      </c>
      <c r="C107" s="93" t="s">
        <v>43</v>
      </c>
      <c r="D107" s="93">
        <f>SUM(D5:D100)</f>
        <v>14217</v>
      </c>
      <c r="E107" s="106">
        <f>D107/7</f>
        <v>2031</v>
      </c>
      <c r="F107" s="107">
        <f>SUM(F4:F100)</f>
        <v>65505213</v>
      </c>
      <c r="G107" s="108">
        <f t="shared" si="5"/>
        <v>3.100516595526527</v>
      </c>
    </row>
    <row r="110" spans="2:7" x14ac:dyDescent="0.25">
      <c r="B110" s="113"/>
      <c r="G110" s="114"/>
    </row>
    <row r="111" spans="2:7" x14ac:dyDescent="0.25">
      <c r="B111" s="115" t="s">
        <v>208</v>
      </c>
    </row>
    <row r="112" spans="2:7" x14ac:dyDescent="0.25">
      <c r="B112" s="113" t="s">
        <v>206</v>
      </c>
    </row>
    <row r="113" spans="2:2" x14ac:dyDescent="0.25">
      <c r="B113" s="116" t="s">
        <v>207</v>
      </c>
    </row>
    <row r="114" spans="2:2" x14ac:dyDescent="0.25">
      <c r="B114" s="113"/>
    </row>
  </sheetData>
  <sortState ref="B5:G105">
    <sortCondition ref="B5:B105"/>
  </sortState>
  <mergeCells count="1"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comp. 1</vt:lpstr>
      <vt:lpstr>Figure comp. 2</vt:lpstr>
      <vt:lpstr>Figure comp. 3</vt:lpstr>
      <vt:lpstr>Figure comp. 3 bis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PORTELA Mickael</dc:creator>
  <cp:lastModifiedBy>HAMA Safiedine</cp:lastModifiedBy>
  <dcterms:created xsi:type="dcterms:W3CDTF">2023-10-18T17:58:24Z</dcterms:created>
  <dcterms:modified xsi:type="dcterms:W3CDTF">2025-04-17T12:41:21Z</dcterms:modified>
</cp:coreProperties>
</file>